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560" activeTab="1"/>
  </bookViews>
  <sheets>
    <sheet name="有形固定資産の明細" sheetId="1" r:id="rId1"/>
    <sheet name="有形固定資産に係る行政目的別の明細" sheetId="2" r:id="rId2"/>
  </sheets>
  <definedNames>
    <definedName name="_xlnm.Print_Titles" localSheetId="1">有形固定資産に係る行政目的別の明細!$1:$5</definedName>
    <definedName name="_xlnm.Print_Titles" localSheetId="0">有形固定資産の明細!$1:$5</definedName>
  </definedNames>
  <calcPr calcId="145621"/>
</workbook>
</file>

<file path=xl/calcChain.xml><?xml version="1.0" encoding="utf-8"?>
<calcChain xmlns="http://schemas.openxmlformats.org/spreadsheetml/2006/main">
  <c r="I64" i="2" l="1"/>
  <c r="I62" i="2" s="1"/>
  <c r="H64" i="2"/>
  <c r="H62" i="2" s="1"/>
  <c r="H66" i="2" s="1"/>
  <c r="F64" i="2"/>
  <c r="E64" i="2"/>
  <c r="D64" i="2"/>
  <c r="D62" i="2" s="1"/>
  <c r="B64" i="2"/>
  <c r="B62" i="2" s="1"/>
  <c r="F62" i="2"/>
  <c r="E62" i="2"/>
  <c r="I61" i="2"/>
  <c r="B61" i="2"/>
  <c r="I60" i="2"/>
  <c r="B60" i="2"/>
  <c r="I59" i="2"/>
  <c r="B59" i="2"/>
  <c r="I31" i="2"/>
  <c r="B31" i="2"/>
  <c r="I17" i="2"/>
  <c r="B17" i="2"/>
  <c r="B66" i="2" s="1"/>
  <c r="I11" i="2"/>
  <c r="F11" i="2"/>
  <c r="F6" i="2" s="1"/>
  <c r="E11" i="2"/>
  <c r="D11" i="2"/>
  <c r="D6" i="2" s="1"/>
  <c r="D66" i="2" s="1"/>
  <c r="I9" i="2"/>
  <c r="H9" i="2"/>
  <c r="F9" i="2"/>
  <c r="E9" i="2"/>
  <c r="D9" i="2"/>
  <c r="I7" i="2"/>
  <c r="F7" i="2"/>
  <c r="E7" i="2"/>
  <c r="D7" i="2"/>
  <c r="I6" i="2"/>
  <c r="I66" i="2" s="1"/>
  <c r="E6" i="2"/>
  <c r="E66" i="2" s="1"/>
  <c r="B64" i="1" l="1"/>
  <c r="B9" i="1"/>
  <c r="F11" i="1"/>
  <c r="B11" i="1"/>
  <c r="F9" i="1"/>
  <c r="B7" i="1"/>
  <c r="F64" i="1"/>
  <c r="C64" i="1"/>
  <c r="C11" i="1"/>
  <c r="C9" i="1"/>
  <c r="C7" i="1"/>
  <c r="C62" i="1" l="1"/>
  <c r="C61" i="1"/>
  <c r="F60" i="1"/>
  <c r="H38" i="1"/>
  <c r="H31" i="1"/>
  <c r="E61" i="1"/>
  <c r="H61" i="1" s="1"/>
  <c r="G64" i="1"/>
  <c r="G60" i="1"/>
  <c r="C60" i="1"/>
  <c r="H53" i="1"/>
  <c r="E53" i="1"/>
  <c r="H39" i="1"/>
  <c r="E39" i="1"/>
  <c r="H27" i="1"/>
  <c r="E27" i="1" l="1"/>
  <c r="E64" i="1"/>
  <c r="D64" i="1"/>
  <c r="E60" i="1"/>
  <c r="H60" i="1" s="1"/>
  <c r="D60" i="1"/>
  <c r="H59" i="1"/>
  <c r="F59" i="1"/>
  <c r="G59" i="1"/>
  <c r="E59" i="1"/>
  <c r="C59" i="1"/>
  <c r="H45" i="1"/>
  <c r="E45" i="1"/>
  <c r="H64" i="1" l="1"/>
  <c r="H62" i="1" s="1"/>
  <c r="E62" i="1"/>
  <c r="G62" i="1"/>
  <c r="F62" i="1"/>
  <c r="D62" i="1"/>
  <c r="H17" i="1"/>
  <c r="G17" i="1"/>
  <c r="F17" i="1"/>
  <c r="E17" i="1"/>
  <c r="D17" i="1"/>
  <c r="D66" i="1" s="1"/>
  <c r="C17" i="1"/>
  <c r="E31" i="1"/>
  <c r="E11" i="1"/>
  <c r="H11" i="1" s="1"/>
  <c r="E9" i="1"/>
  <c r="H9" i="1" s="1"/>
  <c r="E7" i="1"/>
  <c r="H7" i="1" s="1"/>
  <c r="G6" i="1"/>
  <c r="F6" i="1"/>
  <c r="D6" i="1"/>
  <c r="C6" i="1"/>
  <c r="G11" i="1"/>
  <c r="G9" i="1"/>
  <c r="C66" i="1" l="1"/>
  <c r="F66" i="1"/>
  <c r="G66" i="1"/>
  <c r="E6" i="1"/>
  <c r="E66" i="1" s="1"/>
  <c r="H6" i="1"/>
  <c r="H66" i="1" s="1"/>
  <c r="B60" i="1" l="1"/>
  <c r="B53" i="1"/>
  <c r="B39" i="1"/>
  <c r="B27" i="1"/>
  <c r="B62" i="1"/>
  <c r="B6" i="1"/>
  <c r="B17" i="1"/>
  <c r="B59" i="1"/>
  <c r="B45" i="1"/>
  <c r="B31" i="1"/>
  <c r="B66" i="1" l="1"/>
</calcChain>
</file>

<file path=xl/sharedStrings.xml><?xml version="1.0" encoding="utf-8"?>
<sst xmlns="http://schemas.openxmlformats.org/spreadsheetml/2006/main" count="741" uniqueCount="84">
  <si>
    <t>有形固定資産の明細</t>
  </si>
  <si>
    <t>自治体名：美作市</t>
  </si>
  <si>
    <t>年度：平成28年度</t>
  </si>
  <si>
    <t>（単位：千円）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</si>
  <si>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</si>
  <si>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</si>
  <si>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</si>
  <si>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</si>
  <si>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</si>
  <si>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</si>
  <si>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</si>
  <si>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</si>
  <si>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</si>
  <si>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</si>
  <si>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-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</si>
  <si>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</si>
  <si>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</si>
  <si>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</si>
  <si>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</si>
  <si>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</si>
  <si>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</si>
  <si>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</si>
  <si>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</si>
  <si>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</si>
  <si>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</si>
  <si>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</si>
  <si>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</si>
  <si>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</si>
  <si>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</si>
  <si>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</si>
  <si>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</si>
  <si>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</si>
  <si>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</si>
  <si>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</si>
  <si>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</si>
  <si>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</si>
  <si>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</si>
  <si>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</si>
  <si>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</si>
  <si>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</si>
  <si>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</si>
  <si>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</si>
  <si>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</si>
  <si>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</si>
  <si>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</si>
  <si>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</si>
  <si>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</si>
  <si>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</si>
  <si>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</si>
  <si>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</si>
  <si>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</si>
  <si>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</si>
  <si>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</si>
  <si>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</si>
  <si>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</si>
  <si>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</si>
  <si>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</si>
  <si>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</si>
  <si>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</si>
  <si>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</si>
  <si>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</si>
  <si>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</si>
  <si>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</si>
  <si>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</si>
  <si>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</si>
  <si>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</si>
  <si>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</si>
  <si>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</si>
  <si>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</si>
  <si>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</si>
  <si>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</si>
  <si>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</si>
  <si>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</si>
  <si>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合計</t>
  </si>
  <si>
    <t>会計：連結会計</t>
    <rPh sb="3" eb="5">
      <t>レンケツ</t>
    </rPh>
    <phoneticPr fontId="4"/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</si>
  <si>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</si>
  <si>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</si>
  <si>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</si>
  <si>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</si>
  <si>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</si>
  <si>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</si>
  <si>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</si>
  <si>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</si>
  <si>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　物品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</si>
</sst>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b/>
      <sz val="9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 applyFont="1"/>
    <xf numFmtId="3" fontId="2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3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activeCell="C3" sqref="C3"/>
    </sheetView>
  </sheetViews>
  <sheetFormatPr defaultColWidth="8.875" defaultRowHeight="11.25" x14ac:dyDescent="0.15"/>
  <cols>
    <col min="1" max="1" width="30.875" style="7" customWidth="1"/>
    <col min="2" max="8" width="15.875" style="7" customWidth="1"/>
    <col min="9" max="16384" width="8.875" style="7"/>
  </cols>
  <sheetData>
    <row r="1" spans="1:8" ht="21" x14ac:dyDescent="0.15">
      <c r="A1" s="8" t="s">
        <v>0</v>
      </c>
      <c r="B1" s="8"/>
      <c r="C1" s="8"/>
      <c r="D1" s="8"/>
      <c r="E1" s="8"/>
      <c r="F1" s="8"/>
      <c r="G1" s="8"/>
      <c r="H1" s="8"/>
    </row>
    <row r="2" spans="1:8" ht="13.5" x14ac:dyDescent="0.15">
      <c r="A2" s="1" t="s">
        <v>1</v>
      </c>
      <c r="B2" s="1"/>
      <c r="C2" s="1"/>
      <c r="D2" s="1"/>
      <c r="E2" s="1"/>
      <c r="F2" s="1"/>
      <c r="G2" s="1"/>
      <c r="H2" s="4" t="s">
        <v>2</v>
      </c>
    </row>
    <row r="3" spans="1:8" ht="13.5" x14ac:dyDescent="0.15">
      <c r="A3" s="1" t="s">
        <v>74</v>
      </c>
      <c r="B3" s="1"/>
      <c r="C3" s="1"/>
      <c r="D3" s="1"/>
      <c r="E3" s="1"/>
      <c r="F3" s="1"/>
      <c r="G3" s="1"/>
      <c r="H3" s="1"/>
    </row>
    <row r="4" spans="1:8" ht="13.5" x14ac:dyDescent="0.15">
      <c r="A4" s="1"/>
      <c r="B4" s="1"/>
      <c r="C4" s="1"/>
      <c r="D4" s="1"/>
      <c r="E4" s="1"/>
      <c r="F4" s="1"/>
      <c r="G4" s="1"/>
      <c r="H4" s="4" t="s">
        <v>3</v>
      </c>
    </row>
    <row r="5" spans="1:8" ht="33.75" x14ac:dyDescent="0.15">
      <c r="A5" s="6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</row>
    <row r="6" spans="1:8" x14ac:dyDescent="0.15">
      <c r="A6" s="5" t="s">
        <v>12</v>
      </c>
      <c r="B6" s="3">
        <f t="shared" ref="B6:H6" si="0">SUM(B7:B16)</f>
        <v>80596151</v>
      </c>
      <c r="C6" s="3">
        <f t="shared" si="0"/>
        <v>753872</v>
      </c>
      <c r="D6" s="3">
        <f t="shared" si="0"/>
        <v>30507</v>
      </c>
      <c r="E6" s="3">
        <f t="shared" si="0"/>
        <v>81319516</v>
      </c>
      <c r="F6" s="3">
        <f t="shared" si="0"/>
        <v>44085938</v>
      </c>
      <c r="G6" s="3">
        <f t="shared" si="0"/>
        <v>1642682</v>
      </c>
      <c r="H6" s="3">
        <f t="shared" si="0"/>
        <v>37233578</v>
      </c>
    </row>
    <row r="7" spans="1:8" x14ac:dyDescent="0.15">
      <c r="A7" s="5" t="s">
        <v>13</v>
      </c>
      <c r="B7" s="3">
        <f>6097828+5861+41681+199+4897</f>
        <v>6150466</v>
      </c>
      <c r="C7" s="3">
        <f>16028</f>
        <v>16028</v>
      </c>
      <c r="D7" s="3">
        <v>7247</v>
      </c>
      <c r="E7" s="3">
        <f>B7+C7-D7</f>
        <v>6159247</v>
      </c>
      <c r="F7" s="3" t="s">
        <v>14</v>
      </c>
      <c r="G7" s="3" t="s">
        <v>14</v>
      </c>
      <c r="H7" s="3">
        <f>E7</f>
        <v>6159247</v>
      </c>
    </row>
    <row r="8" spans="1:8" x14ac:dyDescent="0.15">
      <c r="A8" s="5" t="s">
        <v>15</v>
      </c>
      <c r="B8" s="3" t="s">
        <v>14</v>
      </c>
      <c r="C8" s="3" t="s">
        <v>14</v>
      </c>
      <c r="D8" s="3" t="s">
        <v>14</v>
      </c>
      <c r="E8" s="3" t="s">
        <v>14</v>
      </c>
      <c r="F8" s="3" t="s">
        <v>14</v>
      </c>
      <c r="G8" s="3" t="s">
        <v>14</v>
      </c>
      <c r="H8" s="3" t="s">
        <v>14</v>
      </c>
    </row>
    <row r="9" spans="1:8" x14ac:dyDescent="0.15">
      <c r="A9" s="5" t="s">
        <v>16</v>
      </c>
      <c r="B9" s="3">
        <f>61662837+2293624+1402893+72132+142876+6824+1010+60175+9942+2</f>
        <v>65652315</v>
      </c>
      <c r="C9" s="3">
        <f>105519</f>
        <v>105519</v>
      </c>
      <c r="D9" s="3" t="s">
        <v>14</v>
      </c>
      <c r="E9" s="3">
        <f>B9+C9</f>
        <v>65757834</v>
      </c>
      <c r="F9" s="3">
        <f>35923226+657798+328670+63594+55460+321+276+21578+6275</f>
        <v>37057198</v>
      </c>
      <c r="G9" s="3">
        <f>1332450+53771</f>
        <v>1386221</v>
      </c>
      <c r="H9" s="3">
        <f>E9-F9</f>
        <v>28700636</v>
      </c>
    </row>
    <row r="10" spans="1:8" x14ac:dyDescent="0.15">
      <c r="A10" s="5" t="s">
        <v>17</v>
      </c>
      <c r="B10" s="3">
        <v>172794</v>
      </c>
      <c r="C10" s="3">
        <v>48664</v>
      </c>
      <c r="D10" s="3" t="s">
        <v>14</v>
      </c>
      <c r="E10" s="3">
        <v>221458</v>
      </c>
      <c r="F10" s="3">
        <v>43057</v>
      </c>
      <c r="G10" s="3">
        <v>12123</v>
      </c>
      <c r="H10" s="3">
        <v>178401</v>
      </c>
    </row>
    <row r="11" spans="1:8" x14ac:dyDescent="0.15">
      <c r="A11" s="5" t="s">
        <v>18</v>
      </c>
      <c r="B11" s="3">
        <f>8051426+84390+358747+2436+66284+5436</f>
        <v>8568719</v>
      </c>
      <c r="C11" s="3">
        <f>329290</f>
        <v>329290</v>
      </c>
      <c r="D11" s="3" t="s">
        <v>14</v>
      </c>
      <c r="E11" s="3">
        <f>B11+C11</f>
        <v>8898009</v>
      </c>
      <c r="F11" s="3">
        <f>6528010+79619+340511+2393+29714+5436</f>
        <v>6985683</v>
      </c>
      <c r="G11" s="3">
        <f>244234+104</f>
        <v>244338</v>
      </c>
      <c r="H11" s="3">
        <f>E11-F11</f>
        <v>1912326</v>
      </c>
    </row>
    <row r="12" spans="1:8" x14ac:dyDescent="0.15">
      <c r="A12" s="5" t="s">
        <v>19</v>
      </c>
      <c r="B12" s="3" t="s">
        <v>14</v>
      </c>
      <c r="C12" s="3" t="s">
        <v>14</v>
      </c>
      <c r="D12" s="3" t="s">
        <v>14</v>
      </c>
      <c r="E12" s="3" t="s">
        <v>14</v>
      </c>
      <c r="F12" s="3" t="s">
        <v>14</v>
      </c>
      <c r="G12" s="3" t="s">
        <v>14</v>
      </c>
      <c r="H12" s="3" t="s">
        <v>14</v>
      </c>
    </row>
    <row r="13" spans="1:8" x14ac:dyDescent="0.15">
      <c r="A13" s="5" t="s">
        <v>20</v>
      </c>
      <c r="B13" s="3" t="s">
        <v>14</v>
      </c>
      <c r="C13" s="3" t="s">
        <v>14</v>
      </c>
      <c r="D13" s="3" t="s">
        <v>14</v>
      </c>
      <c r="E13" s="3" t="s">
        <v>14</v>
      </c>
      <c r="F13" s="3" t="s">
        <v>14</v>
      </c>
      <c r="G13" s="3" t="s">
        <v>14</v>
      </c>
      <c r="H13" s="3" t="s">
        <v>14</v>
      </c>
    </row>
    <row r="14" spans="1:8" x14ac:dyDescent="0.15">
      <c r="A14" s="5" t="s">
        <v>21</v>
      </c>
      <c r="B14" s="3" t="s">
        <v>14</v>
      </c>
      <c r="C14" s="3" t="s">
        <v>14</v>
      </c>
      <c r="D14" s="3" t="s">
        <v>14</v>
      </c>
      <c r="E14" s="3" t="s">
        <v>14</v>
      </c>
      <c r="F14" s="3" t="s">
        <v>14</v>
      </c>
      <c r="G14" s="3" t="s">
        <v>14</v>
      </c>
      <c r="H14" s="3" t="s">
        <v>14</v>
      </c>
    </row>
    <row r="15" spans="1:8" x14ac:dyDescent="0.15">
      <c r="A15" s="5" t="s">
        <v>22</v>
      </c>
      <c r="B15" s="3">
        <v>880</v>
      </c>
      <c r="C15" s="3" t="s">
        <v>14</v>
      </c>
      <c r="D15" s="3" t="s">
        <v>14</v>
      </c>
      <c r="E15" s="3">
        <v>880</v>
      </c>
      <c r="F15" s="3" t="s">
        <v>14</v>
      </c>
      <c r="G15" s="3" t="s">
        <v>14</v>
      </c>
      <c r="H15" s="3">
        <v>880</v>
      </c>
    </row>
    <row r="16" spans="1:8" x14ac:dyDescent="0.15">
      <c r="A16" s="5" t="s">
        <v>23</v>
      </c>
      <c r="B16" s="3">
        <v>50977</v>
      </c>
      <c r="C16" s="3">
        <v>254371</v>
      </c>
      <c r="D16" s="3">
        <v>23260</v>
      </c>
      <c r="E16" s="3">
        <v>282088</v>
      </c>
      <c r="F16" s="3" t="s">
        <v>14</v>
      </c>
      <c r="G16" s="3" t="s">
        <v>14</v>
      </c>
      <c r="H16" s="3">
        <v>282088</v>
      </c>
    </row>
    <row r="17" spans="1:8" x14ac:dyDescent="0.15">
      <c r="A17" s="5" t="s">
        <v>24</v>
      </c>
      <c r="B17" s="3">
        <f t="shared" ref="B17:H17" si="1">SUM(B18:B61)</f>
        <v>263665885</v>
      </c>
      <c r="C17" s="3">
        <f t="shared" si="1"/>
        <v>10705463</v>
      </c>
      <c r="D17" s="3">
        <f t="shared" si="1"/>
        <v>570332</v>
      </c>
      <c r="E17" s="3">
        <f t="shared" si="1"/>
        <v>273801015</v>
      </c>
      <c r="F17" s="3">
        <f t="shared" si="1"/>
        <v>148653281</v>
      </c>
      <c r="G17" s="3">
        <f t="shared" si="1"/>
        <v>5560456</v>
      </c>
      <c r="H17" s="3">
        <f t="shared" si="1"/>
        <v>125147734</v>
      </c>
    </row>
    <row r="18" spans="1:8" x14ac:dyDescent="0.15">
      <c r="A18" s="5" t="s">
        <v>25</v>
      </c>
      <c r="B18" s="3" t="s">
        <v>14</v>
      </c>
      <c r="C18" s="3" t="s">
        <v>14</v>
      </c>
      <c r="D18" s="3" t="s">
        <v>14</v>
      </c>
      <c r="E18" s="3" t="s">
        <v>14</v>
      </c>
      <c r="F18" s="3" t="s">
        <v>14</v>
      </c>
      <c r="G18" s="3" t="s">
        <v>14</v>
      </c>
      <c r="H18" s="3" t="s">
        <v>14</v>
      </c>
    </row>
    <row r="19" spans="1:8" x14ac:dyDescent="0.15">
      <c r="A19" s="5" t="s">
        <v>26</v>
      </c>
      <c r="B19" s="3">
        <v>144910</v>
      </c>
      <c r="C19" s="3">
        <v>25349</v>
      </c>
      <c r="D19" s="3">
        <v>1883</v>
      </c>
      <c r="E19" s="3">
        <v>168376</v>
      </c>
      <c r="F19" s="3" t="s">
        <v>14</v>
      </c>
      <c r="G19" s="3" t="s">
        <v>14</v>
      </c>
      <c r="H19" s="3">
        <v>168376</v>
      </c>
    </row>
    <row r="20" spans="1:8" x14ac:dyDescent="0.15">
      <c r="A20" s="5" t="s">
        <v>27</v>
      </c>
      <c r="B20" s="3">
        <v>9370</v>
      </c>
      <c r="C20" s="3">
        <v>0</v>
      </c>
      <c r="D20" s="3" t="s">
        <v>14</v>
      </c>
      <c r="E20" s="3">
        <v>9370</v>
      </c>
      <c r="F20" s="3" t="s">
        <v>14</v>
      </c>
      <c r="G20" s="3" t="s">
        <v>14</v>
      </c>
      <c r="H20" s="3">
        <v>9370</v>
      </c>
    </row>
    <row r="21" spans="1:8" x14ac:dyDescent="0.15">
      <c r="A21" s="5" t="s">
        <v>28</v>
      </c>
      <c r="B21" s="3" t="s">
        <v>14</v>
      </c>
      <c r="C21" s="3" t="s">
        <v>14</v>
      </c>
      <c r="D21" s="3" t="s">
        <v>14</v>
      </c>
      <c r="E21" s="3" t="s">
        <v>14</v>
      </c>
      <c r="F21" s="3" t="s">
        <v>14</v>
      </c>
      <c r="G21" s="3" t="s">
        <v>14</v>
      </c>
      <c r="H21" s="3" t="s">
        <v>14</v>
      </c>
    </row>
    <row r="22" spans="1:8" x14ac:dyDescent="0.15">
      <c r="A22" s="5" t="s">
        <v>29</v>
      </c>
      <c r="B22" s="3" t="s">
        <v>14</v>
      </c>
      <c r="C22" s="3">
        <v>0</v>
      </c>
      <c r="D22" s="3" t="s">
        <v>14</v>
      </c>
      <c r="E22" s="3">
        <v>0</v>
      </c>
      <c r="F22" s="3" t="s">
        <v>14</v>
      </c>
      <c r="G22" s="3" t="s">
        <v>14</v>
      </c>
      <c r="H22" s="3">
        <v>0</v>
      </c>
    </row>
    <row r="23" spans="1:8" x14ac:dyDescent="0.15">
      <c r="A23" s="5" t="s">
        <v>30</v>
      </c>
      <c r="B23" s="3" t="s">
        <v>14</v>
      </c>
      <c r="C23" s="3" t="s">
        <v>14</v>
      </c>
      <c r="D23" s="3" t="s">
        <v>14</v>
      </c>
      <c r="E23" s="3" t="s">
        <v>14</v>
      </c>
      <c r="F23" s="3" t="s">
        <v>14</v>
      </c>
      <c r="G23" s="3" t="s">
        <v>14</v>
      </c>
      <c r="H23" s="3" t="s">
        <v>14</v>
      </c>
    </row>
    <row r="24" spans="1:8" x14ac:dyDescent="0.15">
      <c r="A24" s="5" t="s">
        <v>31</v>
      </c>
      <c r="B24" s="3">
        <v>2948686</v>
      </c>
      <c r="C24" s="3" t="s">
        <v>14</v>
      </c>
      <c r="D24" s="3">
        <v>91911</v>
      </c>
      <c r="E24" s="3">
        <v>2856775</v>
      </c>
      <c r="F24" s="3" t="s">
        <v>14</v>
      </c>
      <c r="G24" s="3" t="s">
        <v>14</v>
      </c>
      <c r="H24" s="3">
        <v>2856775</v>
      </c>
    </row>
    <row r="25" spans="1:8" x14ac:dyDescent="0.15">
      <c r="A25" s="5" t="s">
        <v>32</v>
      </c>
      <c r="B25" s="3" t="s">
        <v>14</v>
      </c>
      <c r="C25" s="3" t="s">
        <v>14</v>
      </c>
      <c r="D25" s="3" t="s">
        <v>14</v>
      </c>
      <c r="E25" s="3" t="s">
        <v>14</v>
      </c>
      <c r="F25" s="3" t="s">
        <v>14</v>
      </c>
      <c r="G25" s="3" t="s">
        <v>14</v>
      </c>
      <c r="H25" s="3" t="s">
        <v>14</v>
      </c>
    </row>
    <row r="26" spans="1:8" x14ac:dyDescent="0.15">
      <c r="A26" s="5" t="s">
        <v>33</v>
      </c>
      <c r="B26" s="3" t="s">
        <v>14</v>
      </c>
      <c r="C26" s="3" t="s">
        <v>14</v>
      </c>
      <c r="D26" s="3" t="s">
        <v>14</v>
      </c>
      <c r="E26" s="3" t="s">
        <v>14</v>
      </c>
      <c r="F26" s="3" t="s">
        <v>14</v>
      </c>
      <c r="G26" s="3" t="s">
        <v>14</v>
      </c>
      <c r="H26" s="3" t="s">
        <v>14</v>
      </c>
    </row>
    <row r="27" spans="1:8" x14ac:dyDescent="0.15">
      <c r="A27" s="5" t="s">
        <v>34</v>
      </c>
      <c r="B27" s="3">
        <f>779982</f>
        <v>779982</v>
      </c>
      <c r="C27" s="3" t="s">
        <v>14</v>
      </c>
      <c r="D27" s="3" t="s">
        <v>14</v>
      </c>
      <c r="E27" s="3">
        <f>B27</f>
        <v>779982</v>
      </c>
      <c r="F27" s="3" t="s">
        <v>14</v>
      </c>
      <c r="G27" s="3" t="s">
        <v>14</v>
      </c>
      <c r="H27" s="3">
        <f>E27</f>
        <v>779982</v>
      </c>
    </row>
    <row r="28" spans="1:8" x14ac:dyDescent="0.15">
      <c r="A28" s="5" t="s">
        <v>35</v>
      </c>
      <c r="B28" s="3" t="s">
        <v>14</v>
      </c>
      <c r="C28" s="3" t="s">
        <v>14</v>
      </c>
      <c r="D28" s="3" t="s">
        <v>14</v>
      </c>
      <c r="E28" s="3" t="s">
        <v>14</v>
      </c>
      <c r="F28" s="3" t="s">
        <v>14</v>
      </c>
      <c r="G28" s="3" t="s">
        <v>14</v>
      </c>
      <c r="H28" s="3" t="s">
        <v>14</v>
      </c>
    </row>
    <row r="29" spans="1:8" x14ac:dyDescent="0.15">
      <c r="A29" s="5" t="s">
        <v>36</v>
      </c>
      <c r="B29" s="3" t="s">
        <v>14</v>
      </c>
      <c r="C29" s="3" t="s">
        <v>14</v>
      </c>
      <c r="D29" s="3" t="s">
        <v>14</v>
      </c>
      <c r="E29" s="3" t="s">
        <v>14</v>
      </c>
      <c r="F29" s="3" t="s">
        <v>14</v>
      </c>
      <c r="G29" s="3" t="s">
        <v>14</v>
      </c>
      <c r="H29" s="3" t="s">
        <v>14</v>
      </c>
    </row>
    <row r="30" spans="1:8" x14ac:dyDescent="0.15">
      <c r="A30" s="5" t="s">
        <v>37</v>
      </c>
      <c r="B30" s="3">
        <v>1745</v>
      </c>
      <c r="C30" s="3" t="s">
        <v>14</v>
      </c>
      <c r="D30" s="3" t="s">
        <v>14</v>
      </c>
      <c r="E30" s="3">
        <v>1745</v>
      </c>
      <c r="F30" s="3" t="s">
        <v>14</v>
      </c>
      <c r="G30" s="3" t="s">
        <v>14</v>
      </c>
      <c r="H30" s="3">
        <v>1745</v>
      </c>
    </row>
    <row r="31" spans="1:8" x14ac:dyDescent="0.15">
      <c r="A31" s="5" t="s">
        <v>38</v>
      </c>
      <c r="B31" s="3">
        <f>1401+199889</f>
        <v>201290</v>
      </c>
      <c r="C31" s="3">
        <v>16053</v>
      </c>
      <c r="D31" s="3" t="s">
        <v>14</v>
      </c>
      <c r="E31" s="3">
        <f>B31+C31</f>
        <v>217343</v>
      </c>
      <c r="F31" s="3" t="s">
        <v>14</v>
      </c>
      <c r="G31" s="3" t="s">
        <v>14</v>
      </c>
      <c r="H31" s="3">
        <f>E31</f>
        <v>217343</v>
      </c>
    </row>
    <row r="32" spans="1:8" x14ac:dyDescent="0.15">
      <c r="A32" s="5" t="s">
        <v>39</v>
      </c>
      <c r="B32" s="3" t="s">
        <v>14</v>
      </c>
      <c r="C32" s="3" t="s">
        <v>14</v>
      </c>
      <c r="D32" s="3" t="s">
        <v>14</v>
      </c>
      <c r="E32" s="3" t="s">
        <v>14</v>
      </c>
      <c r="F32" s="3" t="s">
        <v>14</v>
      </c>
      <c r="G32" s="3" t="s">
        <v>14</v>
      </c>
      <c r="H32" s="3" t="s">
        <v>14</v>
      </c>
    </row>
    <row r="33" spans="1:8" x14ac:dyDescent="0.15">
      <c r="A33" s="5" t="s">
        <v>40</v>
      </c>
      <c r="B33" s="3" t="s">
        <v>14</v>
      </c>
      <c r="C33" s="3" t="s">
        <v>14</v>
      </c>
      <c r="D33" s="3" t="s">
        <v>14</v>
      </c>
      <c r="E33" s="3" t="s">
        <v>14</v>
      </c>
      <c r="F33" s="3" t="s">
        <v>14</v>
      </c>
      <c r="G33" s="3" t="s">
        <v>14</v>
      </c>
      <c r="H33" s="3" t="s">
        <v>14</v>
      </c>
    </row>
    <row r="34" spans="1:8" x14ac:dyDescent="0.15">
      <c r="A34" s="5" t="s">
        <v>41</v>
      </c>
      <c r="B34" s="3" t="s">
        <v>14</v>
      </c>
      <c r="C34" s="3" t="s">
        <v>14</v>
      </c>
      <c r="D34" s="3" t="s">
        <v>14</v>
      </c>
      <c r="E34" s="3" t="s">
        <v>14</v>
      </c>
      <c r="F34" s="3" t="s">
        <v>14</v>
      </c>
      <c r="G34" s="3" t="s">
        <v>14</v>
      </c>
      <c r="H34" s="3" t="s">
        <v>14</v>
      </c>
    </row>
    <row r="35" spans="1:8" x14ac:dyDescent="0.15">
      <c r="A35" s="5" t="s">
        <v>42</v>
      </c>
      <c r="B35" s="3" t="s">
        <v>14</v>
      </c>
      <c r="C35" s="3" t="s">
        <v>14</v>
      </c>
      <c r="D35" s="3" t="s">
        <v>14</v>
      </c>
      <c r="E35" s="3" t="s">
        <v>14</v>
      </c>
      <c r="F35" s="3" t="s">
        <v>14</v>
      </c>
      <c r="G35" s="3" t="s">
        <v>14</v>
      </c>
      <c r="H35" s="3" t="s">
        <v>14</v>
      </c>
    </row>
    <row r="36" spans="1:8" x14ac:dyDescent="0.15">
      <c r="A36" s="5" t="s">
        <v>43</v>
      </c>
      <c r="B36" s="3" t="s">
        <v>14</v>
      </c>
      <c r="C36" s="3" t="s">
        <v>14</v>
      </c>
      <c r="D36" s="3" t="s">
        <v>14</v>
      </c>
      <c r="E36" s="3" t="s">
        <v>14</v>
      </c>
      <c r="F36" s="3" t="s">
        <v>14</v>
      </c>
      <c r="G36" s="3" t="s">
        <v>14</v>
      </c>
      <c r="H36" s="3" t="s">
        <v>14</v>
      </c>
    </row>
    <row r="37" spans="1:8" x14ac:dyDescent="0.15">
      <c r="A37" s="5" t="s">
        <v>44</v>
      </c>
      <c r="B37" s="3" t="s">
        <v>14</v>
      </c>
      <c r="C37" s="3" t="s">
        <v>14</v>
      </c>
      <c r="D37" s="3" t="s">
        <v>14</v>
      </c>
      <c r="E37" s="3" t="s">
        <v>14</v>
      </c>
      <c r="F37" s="3" t="s">
        <v>14</v>
      </c>
      <c r="G37" s="3" t="s">
        <v>14</v>
      </c>
      <c r="H37" s="3" t="s">
        <v>14</v>
      </c>
    </row>
    <row r="38" spans="1:8" x14ac:dyDescent="0.15">
      <c r="A38" s="5" t="s">
        <v>45</v>
      </c>
      <c r="B38" s="3">
        <v>188006</v>
      </c>
      <c r="C38" s="3" t="s">
        <v>14</v>
      </c>
      <c r="D38" s="3" t="s">
        <v>14</v>
      </c>
      <c r="E38" s="3">
        <v>188006</v>
      </c>
      <c r="F38" s="3">
        <v>134802</v>
      </c>
      <c r="G38" s="3">
        <v>7987</v>
      </c>
      <c r="H38" s="3">
        <f>E38-F38</f>
        <v>53204</v>
      </c>
    </row>
    <row r="39" spans="1:8" x14ac:dyDescent="0.15">
      <c r="A39" s="5" t="s">
        <v>46</v>
      </c>
      <c r="B39" s="3">
        <f>2590217</f>
        <v>2590217</v>
      </c>
      <c r="C39" s="3">
        <v>39259</v>
      </c>
      <c r="D39" s="3">
        <v>5899</v>
      </c>
      <c r="E39" s="3">
        <f>B39+C39-D39</f>
        <v>2623577</v>
      </c>
      <c r="F39" s="3">
        <v>1008927</v>
      </c>
      <c r="G39" s="3">
        <v>42796</v>
      </c>
      <c r="H39" s="3">
        <f>E39-F39</f>
        <v>1614650</v>
      </c>
    </row>
    <row r="40" spans="1:8" x14ac:dyDescent="0.15">
      <c r="A40" s="5" t="s">
        <v>47</v>
      </c>
      <c r="B40" s="3" t="s">
        <v>14</v>
      </c>
      <c r="C40" s="3" t="s">
        <v>14</v>
      </c>
      <c r="D40" s="3" t="s">
        <v>14</v>
      </c>
      <c r="E40" s="3" t="s">
        <v>14</v>
      </c>
      <c r="F40" s="3" t="s">
        <v>14</v>
      </c>
      <c r="G40" s="3" t="s">
        <v>14</v>
      </c>
      <c r="H40" s="3" t="s">
        <v>14</v>
      </c>
    </row>
    <row r="41" spans="1:8" x14ac:dyDescent="0.15">
      <c r="A41" s="5" t="s">
        <v>48</v>
      </c>
      <c r="B41" s="3" t="s">
        <v>14</v>
      </c>
      <c r="C41" s="3" t="s">
        <v>14</v>
      </c>
      <c r="D41" s="3" t="s">
        <v>14</v>
      </c>
      <c r="E41" s="3" t="s">
        <v>14</v>
      </c>
      <c r="F41" s="3" t="s">
        <v>14</v>
      </c>
      <c r="G41" s="3" t="s">
        <v>14</v>
      </c>
      <c r="H41" s="3" t="s">
        <v>14</v>
      </c>
    </row>
    <row r="42" spans="1:8" x14ac:dyDescent="0.15">
      <c r="A42" s="5" t="s">
        <v>49</v>
      </c>
      <c r="B42" s="3" t="s">
        <v>14</v>
      </c>
      <c r="C42" s="3" t="s">
        <v>14</v>
      </c>
      <c r="D42" s="3" t="s">
        <v>14</v>
      </c>
      <c r="E42" s="3" t="s">
        <v>14</v>
      </c>
      <c r="F42" s="3" t="s">
        <v>14</v>
      </c>
      <c r="G42" s="3" t="s">
        <v>14</v>
      </c>
      <c r="H42" s="3" t="s">
        <v>14</v>
      </c>
    </row>
    <row r="43" spans="1:8" x14ac:dyDescent="0.15">
      <c r="A43" s="5" t="s">
        <v>50</v>
      </c>
      <c r="B43" s="3" t="s">
        <v>14</v>
      </c>
      <c r="C43" s="3" t="s">
        <v>14</v>
      </c>
      <c r="D43" s="3" t="s">
        <v>14</v>
      </c>
      <c r="E43" s="3" t="s">
        <v>14</v>
      </c>
      <c r="F43" s="3" t="s">
        <v>14</v>
      </c>
      <c r="G43" s="3" t="s">
        <v>14</v>
      </c>
      <c r="H43" s="3" t="s">
        <v>14</v>
      </c>
    </row>
    <row r="44" spans="1:8" x14ac:dyDescent="0.15">
      <c r="A44" s="5" t="s">
        <v>51</v>
      </c>
      <c r="B44" s="3" t="s">
        <v>14</v>
      </c>
      <c r="C44" s="3" t="s">
        <v>14</v>
      </c>
      <c r="D44" s="3" t="s">
        <v>14</v>
      </c>
      <c r="E44" s="3" t="s">
        <v>14</v>
      </c>
      <c r="F44" s="3" t="s">
        <v>14</v>
      </c>
      <c r="G44" s="3" t="s">
        <v>14</v>
      </c>
      <c r="H44" s="3" t="s">
        <v>14</v>
      </c>
    </row>
    <row r="45" spans="1:8" x14ac:dyDescent="0.15">
      <c r="A45" s="5" t="s">
        <v>52</v>
      </c>
      <c r="B45" s="3">
        <f>365581</f>
        <v>365581</v>
      </c>
      <c r="C45" s="3">
        <v>3456</v>
      </c>
      <c r="D45" s="3">
        <v>3548</v>
      </c>
      <c r="E45" s="3">
        <f>B45+C45-D45</f>
        <v>365489</v>
      </c>
      <c r="F45" s="3">
        <v>201598</v>
      </c>
      <c r="G45" s="3">
        <v>3554</v>
      </c>
      <c r="H45" s="3">
        <f>E45-F45</f>
        <v>163891</v>
      </c>
    </row>
    <row r="46" spans="1:8" x14ac:dyDescent="0.15">
      <c r="A46" s="5" t="s">
        <v>53</v>
      </c>
      <c r="B46" s="3">
        <v>19108624</v>
      </c>
      <c r="C46" s="3">
        <v>33231</v>
      </c>
      <c r="D46" s="3" t="s">
        <v>14</v>
      </c>
      <c r="E46" s="3">
        <v>19141855</v>
      </c>
      <c r="F46" s="3">
        <v>10690313</v>
      </c>
      <c r="G46" s="3">
        <v>321113</v>
      </c>
      <c r="H46" s="3">
        <v>8451542</v>
      </c>
    </row>
    <row r="47" spans="1:8" x14ac:dyDescent="0.15">
      <c r="A47" s="5" t="s">
        <v>54</v>
      </c>
      <c r="B47" s="3">
        <v>143022350</v>
      </c>
      <c r="C47" s="3">
        <v>359373</v>
      </c>
      <c r="D47" s="3" t="s">
        <v>14</v>
      </c>
      <c r="E47" s="3">
        <v>143381723</v>
      </c>
      <c r="F47" s="3">
        <v>90888374</v>
      </c>
      <c r="G47" s="3">
        <v>2860447</v>
      </c>
      <c r="H47" s="3">
        <v>52493349</v>
      </c>
    </row>
    <row r="48" spans="1:8" x14ac:dyDescent="0.15">
      <c r="A48" s="5" t="s">
        <v>55</v>
      </c>
      <c r="B48" s="3">
        <v>11780</v>
      </c>
      <c r="C48" s="3" t="s">
        <v>14</v>
      </c>
      <c r="D48" s="3" t="s">
        <v>14</v>
      </c>
      <c r="E48" s="3">
        <v>11780</v>
      </c>
      <c r="F48" s="3">
        <v>247</v>
      </c>
      <c r="G48" s="3">
        <v>247</v>
      </c>
      <c r="H48" s="3">
        <v>11532</v>
      </c>
    </row>
    <row r="49" spans="1:8" x14ac:dyDescent="0.15">
      <c r="A49" s="5" t="s">
        <v>56</v>
      </c>
      <c r="B49" s="3" t="s">
        <v>14</v>
      </c>
      <c r="C49" s="3" t="s">
        <v>14</v>
      </c>
      <c r="D49" s="3" t="s">
        <v>14</v>
      </c>
      <c r="E49" s="3" t="s">
        <v>14</v>
      </c>
      <c r="F49" s="3" t="s">
        <v>14</v>
      </c>
      <c r="G49" s="3" t="s">
        <v>14</v>
      </c>
      <c r="H49" s="3" t="s">
        <v>14</v>
      </c>
    </row>
    <row r="50" spans="1:8" x14ac:dyDescent="0.15">
      <c r="A50" s="5" t="s">
        <v>57</v>
      </c>
      <c r="B50" s="3" t="s">
        <v>14</v>
      </c>
      <c r="C50" s="3" t="s">
        <v>14</v>
      </c>
      <c r="D50" s="3" t="s">
        <v>14</v>
      </c>
      <c r="E50" s="3" t="s">
        <v>14</v>
      </c>
      <c r="F50" s="3" t="s">
        <v>14</v>
      </c>
      <c r="G50" s="3" t="s">
        <v>14</v>
      </c>
      <c r="H50" s="3" t="s">
        <v>14</v>
      </c>
    </row>
    <row r="51" spans="1:8" x14ac:dyDescent="0.15">
      <c r="A51" s="5" t="s">
        <v>58</v>
      </c>
      <c r="B51" s="3" t="s">
        <v>14</v>
      </c>
      <c r="C51" s="3" t="s">
        <v>14</v>
      </c>
      <c r="D51" s="3" t="s">
        <v>14</v>
      </c>
      <c r="E51" s="3" t="s">
        <v>14</v>
      </c>
      <c r="F51" s="3" t="s">
        <v>14</v>
      </c>
      <c r="G51" s="3" t="s">
        <v>14</v>
      </c>
      <c r="H51" s="3" t="s">
        <v>14</v>
      </c>
    </row>
    <row r="52" spans="1:8" x14ac:dyDescent="0.15">
      <c r="A52" s="5" t="s">
        <v>59</v>
      </c>
      <c r="B52" s="3">
        <v>789098</v>
      </c>
      <c r="C52" s="3">
        <v>46245</v>
      </c>
      <c r="D52" s="3" t="s">
        <v>14</v>
      </c>
      <c r="E52" s="3">
        <v>835342</v>
      </c>
      <c r="F52" s="3">
        <v>390798</v>
      </c>
      <c r="G52" s="3">
        <v>16020</v>
      </c>
      <c r="H52" s="3">
        <v>444544</v>
      </c>
    </row>
    <row r="53" spans="1:8" x14ac:dyDescent="0.15">
      <c r="A53" s="5" t="s">
        <v>60</v>
      </c>
      <c r="B53" s="3">
        <f>57801083</f>
        <v>57801083</v>
      </c>
      <c r="C53" s="3">
        <v>40925</v>
      </c>
      <c r="D53" s="3" t="s">
        <v>14</v>
      </c>
      <c r="E53" s="3">
        <f>B53+C53</f>
        <v>57842008</v>
      </c>
      <c r="F53" s="3">
        <v>17790967</v>
      </c>
      <c r="G53" s="3">
        <v>1075650</v>
      </c>
      <c r="H53" s="3">
        <f>E53-F53</f>
        <v>40051041</v>
      </c>
    </row>
    <row r="54" spans="1:8" x14ac:dyDescent="0.15">
      <c r="A54" s="5" t="s">
        <v>61</v>
      </c>
      <c r="B54" s="3" t="s">
        <v>14</v>
      </c>
      <c r="C54" s="3" t="s">
        <v>14</v>
      </c>
      <c r="D54" s="3" t="s">
        <v>14</v>
      </c>
      <c r="E54" s="3" t="s">
        <v>14</v>
      </c>
      <c r="F54" s="3" t="s">
        <v>14</v>
      </c>
      <c r="G54" s="3" t="s">
        <v>14</v>
      </c>
      <c r="H54" s="3" t="s">
        <v>14</v>
      </c>
    </row>
    <row r="55" spans="1:8" x14ac:dyDescent="0.15">
      <c r="A55" s="5" t="s">
        <v>62</v>
      </c>
      <c r="B55" s="3" t="s">
        <v>14</v>
      </c>
      <c r="C55" s="3" t="s">
        <v>14</v>
      </c>
      <c r="D55" s="3" t="s">
        <v>14</v>
      </c>
      <c r="E55" s="3" t="s">
        <v>14</v>
      </c>
      <c r="F55" s="3" t="s">
        <v>14</v>
      </c>
      <c r="G55" s="3" t="s">
        <v>14</v>
      </c>
      <c r="H55" s="3" t="s">
        <v>14</v>
      </c>
    </row>
    <row r="56" spans="1:8" x14ac:dyDescent="0.15">
      <c r="A56" s="5" t="s">
        <v>63</v>
      </c>
      <c r="B56" s="3">
        <v>550416</v>
      </c>
      <c r="C56" s="3" t="s">
        <v>14</v>
      </c>
      <c r="D56" s="3" t="s">
        <v>14</v>
      </c>
      <c r="E56" s="3">
        <v>550416</v>
      </c>
      <c r="F56" s="3">
        <v>161822</v>
      </c>
      <c r="G56" s="3">
        <v>7706</v>
      </c>
      <c r="H56" s="3">
        <v>388594</v>
      </c>
    </row>
    <row r="57" spans="1:8" x14ac:dyDescent="0.15">
      <c r="A57" s="5" t="s">
        <v>64</v>
      </c>
      <c r="B57" s="3">
        <v>2720659</v>
      </c>
      <c r="C57" s="3" t="s">
        <v>14</v>
      </c>
      <c r="D57" s="3" t="s">
        <v>14</v>
      </c>
      <c r="E57" s="3">
        <v>2720659</v>
      </c>
      <c r="F57" s="3">
        <v>1811233</v>
      </c>
      <c r="G57" s="3">
        <v>57134</v>
      </c>
      <c r="H57" s="3">
        <v>909427</v>
      </c>
    </row>
    <row r="58" spans="1:8" x14ac:dyDescent="0.15">
      <c r="A58" s="5" t="s">
        <v>65</v>
      </c>
      <c r="B58" s="3">
        <v>7250236</v>
      </c>
      <c r="C58" s="3">
        <v>220107</v>
      </c>
      <c r="D58" s="3" t="s">
        <v>14</v>
      </c>
      <c r="E58" s="3">
        <v>7470343</v>
      </c>
      <c r="F58" s="3">
        <v>4854844</v>
      </c>
      <c r="G58" s="3">
        <v>152255</v>
      </c>
      <c r="H58" s="3">
        <v>2615499</v>
      </c>
    </row>
    <row r="59" spans="1:8" x14ac:dyDescent="0.15">
      <c r="A59" s="5" t="s">
        <v>66</v>
      </c>
      <c r="B59" s="3">
        <f>107562+7127888</f>
        <v>7235450</v>
      </c>
      <c r="C59" s="3">
        <f>9660050+70708</f>
        <v>9730758</v>
      </c>
      <c r="D59" s="3">
        <v>48716</v>
      </c>
      <c r="E59" s="3">
        <f>B59+C59-D59</f>
        <v>16917492</v>
      </c>
      <c r="F59" s="3">
        <f>4676905+4359670</f>
        <v>9036575</v>
      </c>
      <c r="G59" s="3">
        <f>277841+81799</f>
        <v>359640</v>
      </c>
      <c r="H59" s="3">
        <f>E59-F59</f>
        <v>7880917</v>
      </c>
    </row>
    <row r="60" spans="1:8" x14ac:dyDescent="0.15">
      <c r="A60" s="5" t="s">
        <v>67</v>
      </c>
      <c r="B60" s="3">
        <f>2579038+14410477</f>
        <v>16989515</v>
      </c>
      <c r="C60" s="3">
        <f>74409+34894</f>
        <v>109303</v>
      </c>
      <c r="D60" s="3">
        <f>116348</f>
        <v>116348</v>
      </c>
      <c r="E60" s="3">
        <f>B60+C60-D60</f>
        <v>16982470</v>
      </c>
      <c r="F60" s="3">
        <f>1752720+9930061</f>
        <v>11682781</v>
      </c>
      <c r="G60" s="3">
        <f>47445+608462</f>
        <v>655907</v>
      </c>
      <c r="H60" s="3">
        <f>E60-F60</f>
        <v>5299689</v>
      </c>
    </row>
    <row r="61" spans="1:8" x14ac:dyDescent="0.15">
      <c r="A61" s="5" t="s">
        <v>68</v>
      </c>
      <c r="B61" s="3">
        <v>956887</v>
      </c>
      <c r="C61" s="3">
        <f>72925+8480-1</f>
        <v>81404</v>
      </c>
      <c r="D61" s="3">
        <v>302027</v>
      </c>
      <c r="E61" s="3">
        <f>B61+C61-D61</f>
        <v>736264</v>
      </c>
      <c r="F61" s="3" t="s">
        <v>14</v>
      </c>
      <c r="G61" s="3" t="s">
        <v>14</v>
      </c>
      <c r="H61" s="3">
        <f>E61</f>
        <v>736264</v>
      </c>
    </row>
    <row r="62" spans="1:8" x14ac:dyDescent="0.15">
      <c r="A62" s="5" t="s">
        <v>69</v>
      </c>
      <c r="B62" s="3">
        <f t="shared" ref="B62:H62" si="2">SUM(B63:B65)</f>
        <v>4477110</v>
      </c>
      <c r="C62" s="3">
        <f t="shared" si="2"/>
        <v>185089</v>
      </c>
      <c r="D62" s="3">
        <f t="shared" si="2"/>
        <v>11252</v>
      </c>
      <c r="E62" s="3">
        <f t="shared" si="2"/>
        <v>4650947</v>
      </c>
      <c r="F62" s="3">
        <f t="shared" si="2"/>
        <v>3367937</v>
      </c>
      <c r="G62" s="3">
        <f t="shared" si="2"/>
        <v>165034</v>
      </c>
      <c r="H62" s="3">
        <f t="shared" si="2"/>
        <v>1283010</v>
      </c>
    </row>
    <row r="63" spans="1:8" x14ac:dyDescent="0.15">
      <c r="A63" s="5" t="s">
        <v>70</v>
      </c>
      <c r="B63" s="3" t="s">
        <v>14</v>
      </c>
      <c r="C63" s="3" t="s">
        <v>14</v>
      </c>
      <c r="D63" s="3" t="s">
        <v>14</v>
      </c>
      <c r="E63" s="3" t="s">
        <v>14</v>
      </c>
      <c r="F63" s="3" t="s">
        <v>14</v>
      </c>
      <c r="G63" s="3" t="s">
        <v>14</v>
      </c>
      <c r="H63" s="3" t="s">
        <v>14</v>
      </c>
    </row>
    <row r="64" spans="1:8" x14ac:dyDescent="0.15">
      <c r="A64" s="5" t="s">
        <v>71</v>
      </c>
      <c r="B64" s="3">
        <f>3511853+61014+494277+8780+32265+759+169+1142+579+192+1574+597+4007+9621+15452+9439+1470+100428+2</f>
        <v>4253620</v>
      </c>
      <c r="C64" s="3">
        <f>153047+1162+19479+11402-1</f>
        <v>185089</v>
      </c>
      <c r="D64" s="3">
        <f>9680+1572</f>
        <v>11252</v>
      </c>
      <c r="E64" s="3">
        <f>B64+C64-D64</f>
        <v>4427457</v>
      </c>
      <c r="F64" s="3">
        <f>2725928+50500+7397+442325-1+28288+478+110+451+428+147+1247+546+984+6906+7488+9439+1302+83974</f>
        <v>3367937</v>
      </c>
      <c r="G64" s="3">
        <f>162202+2511+321</f>
        <v>165034</v>
      </c>
      <c r="H64" s="3">
        <f>E64-F64</f>
        <v>1059520</v>
      </c>
    </row>
    <row r="65" spans="1:8" x14ac:dyDescent="0.15">
      <c r="A65" s="5" t="s">
        <v>72</v>
      </c>
      <c r="B65" s="3">
        <v>223490</v>
      </c>
      <c r="C65" s="3" t="s">
        <v>14</v>
      </c>
      <c r="D65" s="3" t="s">
        <v>14</v>
      </c>
      <c r="E65" s="3">
        <v>223490</v>
      </c>
      <c r="F65" s="3" t="s">
        <v>14</v>
      </c>
      <c r="G65" s="3" t="s">
        <v>14</v>
      </c>
      <c r="H65" s="3">
        <v>223490</v>
      </c>
    </row>
    <row r="66" spans="1:8" x14ac:dyDescent="0.15">
      <c r="A66" s="5" t="s">
        <v>73</v>
      </c>
      <c r="B66" s="3">
        <f t="shared" ref="B66:H66" si="3">B6+B17+B62</f>
        <v>348739146</v>
      </c>
      <c r="C66" s="3">
        <f t="shared" si="3"/>
        <v>11644424</v>
      </c>
      <c r="D66" s="3">
        <f t="shared" si="3"/>
        <v>612091</v>
      </c>
      <c r="E66" s="3">
        <f t="shared" si="3"/>
        <v>359771478</v>
      </c>
      <c r="F66" s="3">
        <f t="shared" si="3"/>
        <v>196107156</v>
      </c>
      <c r="G66" s="3">
        <f t="shared" si="3"/>
        <v>7368172</v>
      </c>
      <c r="H66" s="3">
        <f t="shared" si="3"/>
        <v>163664322</v>
      </c>
    </row>
  </sheetData>
  <mergeCells count="1">
    <mergeCell ref="A1:H1"/>
  </mergeCells>
  <phoneticPr fontId="4"/>
  <pageMargins left="0.39370078740157483" right="0.39370078740157483" top="0.39370078740157483" bottom="0.39370078740157483" header="0.19685039370078741" footer="0.19685039370078741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workbookViewId="0">
      <selection activeCell="C3" sqref="C3"/>
    </sheetView>
  </sheetViews>
  <sheetFormatPr defaultColWidth="8.875" defaultRowHeight="11.25" x14ac:dyDescent="0.15"/>
  <cols>
    <col min="1" max="1" width="30.875" style="7" customWidth="1"/>
    <col min="2" max="11" width="15.875" style="7" customWidth="1"/>
    <col min="12" max="16384" width="8.875" style="7"/>
  </cols>
  <sheetData>
    <row r="1" spans="1:9" ht="21" x14ac:dyDescent="0.15">
      <c r="A1" s="8" t="s">
        <v>75</v>
      </c>
      <c r="B1" s="8"/>
      <c r="C1" s="8"/>
      <c r="D1" s="8"/>
      <c r="E1" s="8"/>
      <c r="F1" s="8"/>
      <c r="G1" s="8"/>
      <c r="H1" s="8"/>
      <c r="I1" s="8"/>
    </row>
    <row r="2" spans="1:9" ht="13.5" x14ac:dyDescent="0.15">
      <c r="A2" s="1" t="s">
        <v>1</v>
      </c>
      <c r="B2" s="1"/>
      <c r="C2" s="1"/>
      <c r="D2" s="1"/>
      <c r="E2" s="1"/>
      <c r="F2" s="1"/>
      <c r="G2" s="1"/>
      <c r="H2" s="1"/>
      <c r="I2" s="4" t="s">
        <v>2</v>
      </c>
    </row>
    <row r="3" spans="1:9" ht="13.5" x14ac:dyDescent="0.15">
      <c r="A3" s="1" t="s">
        <v>74</v>
      </c>
      <c r="B3" s="1"/>
      <c r="C3" s="1"/>
      <c r="D3" s="1"/>
      <c r="E3" s="1"/>
      <c r="F3" s="1"/>
      <c r="G3" s="1"/>
      <c r="H3" s="1"/>
      <c r="I3" s="1"/>
    </row>
    <row r="4" spans="1:9" ht="13.5" x14ac:dyDescent="0.15">
      <c r="A4" s="1"/>
      <c r="B4" s="1"/>
      <c r="C4" s="1"/>
      <c r="D4" s="1"/>
      <c r="E4" s="1"/>
      <c r="F4" s="1"/>
      <c r="G4" s="1"/>
      <c r="H4" s="1"/>
      <c r="I4" s="4" t="s">
        <v>3</v>
      </c>
    </row>
    <row r="5" spans="1:9" ht="22.5" x14ac:dyDescent="0.15">
      <c r="A5" s="6" t="s">
        <v>4</v>
      </c>
      <c r="B5" s="2" t="s">
        <v>76</v>
      </c>
      <c r="C5" s="6" t="s">
        <v>77</v>
      </c>
      <c r="D5" s="6" t="s">
        <v>78</v>
      </c>
      <c r="E5" s="6" t="s">
        <v>79</v>
      </c>
      <c r="F5" s="6" t="s">
        <v>80</v>
      </c>
      <c r="G5" s="6" t="s">
        <v>81</v>
      </c>
      <c r="H5" s="6" t="s">
        <v>82</v>
      </c>
      <c r="I5" s="6" t="s">
        <v>73</v>
      </c>
    </row>
    <row r="6" spans="1:9" x14ac:dyDescent="0.15">
      <c r="A6" s="5" t="s">
        <v>12</v>
      </c>
      <c r="B6" s="3">
        <v>2319398</v>
      </c>
      <c r="C6" s="3">
        <v>12942340</v>
      </c>
      <c r="D6" s="3">
        <f>SUM(D7:D16)</f>
        <v>3563714</v>
      </c>
      <c r="E6" s="3">
        <f>SUM(E7:E16)</f>
        <v>5391125</v>
      </c>
      <c r="F6" s="3">
        <f>SUM(F7:F16)</f>
        <v>4383110</v>
      </c>
      <c r="G6" s="3">
        <v>812569</v>
      </c>
      <c r="H6" s="3">
        <v>7566815</v>
      </c>
      <c r="I6" s="3">
        <f>SUM(I7:I16)</f>
        <v>37233578</v>
      </c>
    </row>
    <row r="7" spans="1:9" x14ac:dyDescent="0.15">
      <c r="A7" s="5" t="s">
        <v>13</v>
      </c>
      <c r="B7" s="3">
        <v>645760</v>
      </c>
      <c r="C7" s="3">
        <v>2099584</v>
      </c>
      <c r="D7" s="3">
        <f>507845</f>
        <v>507845</v>
      </c>
      <c r="E7" s="3">
        <f>126081+5862+199+41681</f>
        <v>173823</v>
      </c>
      <c r="F7" s="3">
        <f>1014400+4897</f>
        <v>1019297</v>
      </c>
      <c r="G7" s="3">
        <v>84776</v>
      </c>
      <c r="H7" s="3">
        <v>1628159</v>
      </c>
      <c r="I7" s="3">
        <f>6106608+5862+41681+199+4897</f>
        <v>6159247</v>
      </c>
    </row>
    <row r="8" spans="1:9" x14ac:dyDescent="0.15">
      <c r="A8" s="5" t="s">
        <v>15</v>
      </c>
      <c r="B8" s="3" t="s">
        <v>14</v>
      </c>
      <c r="C8" s="3" t="s">
        <v>14</v>
      </c>
      <c r="D8" s="3" t="s">
        <v>14</v>
      </c>
      <c r="E8" s="3" t="s">
        <v>14</v>
      </c>
      <c r="F8" s="3" t="s">
        <v>14</v>
      </c>
      <c r="G8" s="3" t="s">
        <v>14</v>
      </c>
      <c r="H8" s="3" t="s">
        <v>14</v>
      </c>
      <c r="I8" s="3" t="s">
        <v>14</v>
      </c>
    </row>
    <row r="9" spans="1:9" x14ac:dyDescent="0.15">
      <c r="A9" s="5" t="s">
        <v>16</v>
      </c>
      <c r="B9" s="3">
        <v>1548070</v>
      </c>
      <c r="C9" s="3">
        <v>10196769</v>
      </c>
      <c r="D9" s="3">
        <f>1877733+1074223+87416</f>
        <v>3039372</v>
      </c>
      <c r="E9" s="3">
        <f>3016579+1635826+3667+8538</f>
        <v>4664610</v>
      </c>
      <c r="F9" s="3">
        <f>3077275+6503+38597</f>
        <v>3122375</v>
      </c>
      <c r="G9" s="3">
        <v>661267</v>
      </c>
      <c r="H9" s="3">
        <f>5455679+734</f>
        <v>5456413</v>
      </c>
      <c r="I9" s="3">
        <f>25845131+1635826+1074223+8538+3667+87416+6503+734+38597</f>
        <v>28700635</v>
      </c>
    </row>
    <row r="10" spans="1:9" x14ac:dyDescent="0.15">
      <c r="A10" s="5" t="s">
        <v>17</v>
      </c>
      <c r="B10" s="3" t="s">
        <v>14</v>
      </c>
      <c r="C10" s="3">
        <v>79466</v>
      </c>
      <c r="D10" s="3">
        <v>12072</v>
      </c>
      <c r="E10" s="3">
        <v>1372</v>
      </c>
      <c r="F10" s="3">
        <v>18786</v>
      </c>
      <c r="G10" s="3">
        <v>2137</v>
      </c>
      <c r="H10" s="3">
        <v>61432</v>
      </c>
      <c r="I10" s="3">
        <v>178401</v>
      </c>
    </row>
    <row r="11" spans="1:9" x14ac:dyDescent="0.15">
      <c r="A11" s="5" t="s">
        <v>18</v>
      </c>
      <c r="B11" s="3">
        <v>125568</v>
      </c>
      <c r="C11" s="3">
        <v>286161</v>
      </c>
      <c r="D11" s="3">
        <f>4382+43</f>
        <v>4425</v>
      </c>
      <c r="E11" s="3">
        <f>528313+4771+18236</f>
        <v>551320</v>
      </c>
      <c r="F11" s="3">
        <f>185202+36570</f>
        <v>221772</v>
      </c>
      <c r="G11" s="3">
        <v>62660</v>
      </c>
      <c r="H11" s="3">
        <v>421544</v>
      </c>
      <c r="I11" s="3">
        <f>1852706+4771+1+18236+43+36570</f>
        <v>1912327</v>
      </c>
    </row>
    <row r="12" spans="1:9" x14ac:dyDescent="0.15">
      <c r="A12" s="5" t="s">
        <v>19</v>
      </c>
      <c r="B12" s="3" t="s">
        <v>14</v>
      </c>
      <c r="C12" s="3" t="s">
        <v>14</v>
      </c>
      <c r="D12" s="3" t="s">
        <v>14</v>
      </c>
      <c r="E12" s="3" t="s">
        <v>14</v>
      </c>
      <c r="F12" s="3" t="s">
        <v>14</v>
      </c>
      <c r="G12" s="3" t="s">
        <v>14</v>
      </c>
      <c r="H12" s="3" t="s">
        <v>14</v>
      </c>
      <c r="I12" s="3" t="s">
        <v>14</v>
      </c>
    </row>
    <row r="13" spans="1:9" x14ac:dyDescent="0.15">
      <c r="A13" s="5" t="s">
        <v>20</v>
      </c>
      <c r="B13" s="3" t="s">
        <v>14</v>
      </c>
      <c r="C13" s="3" t="s">
        <v>14</v>
      </c>
      <c r="D13" s="3" t="s">
        <v>14</v>
      </c>
      <c r="E13" s="3" t="s">
        <v>14</v>
      </c>
      <c r="F13" s="3" t="s">
        <v>14</v>
      </c>
      <c r="G13" s="3" t="s">
        <v>14</v>
      </c>
      <c r="H13" s="3" t="s">
        <v>14</v>
      </c>
      <c r="I13" s="3" t="s">
        <v>14</v>
      </c>
    </row>
    <row r="14" spans="1:9" x14ac:dyDescent="0.15">
      <c r="A14" s="5" t="s">
        <v>21</v>
      </c>
      <c r="B14" s="3" t="s">
        <v>14</v>
      </c>
      <c r="C14" s="3" t="s">
        <v>14</v>
      </c>
      <c r="D14" s="3" t="s">
        <v>14</v>
      </c>
      <c r="E14" s="3" t="s">
        <v>14</v>
      </c>
      <c r="F14" s="3" t="s">
        <v>14</v>
      </c>
      <c r="G14" s="3" t="s">
        <v>14</v>
      </c>
      <c r="H14" s="3" t="s">
        <v>14</v>
      </c>
      <c r="I14" s="3" t="s">
        <v>14</v>
      </c>
    </row>
    <row r="15" spans="1:9" x14ac:dyDescent="0.15">
      <c r="A15" s="5" t="s">
        <v>22</v>
      </c>
      <c r="B15" s="3" t="s">
        <v>14</v>
      </c>
      <c r="C15" s="3" t="s">
        <v>14</v>
      </c>
      <c r="D15" s="3" t="s">
        <v>14</v>
      </c>
      <c r="E15" s="3" t="s">
        <v>14</v>
      </c>
      <c r="F15" s="3">
        <v>880</v>
      </c>
      <c r="G15" s="3" t="s">
        <v>14</v>
      </c>
      <c r="H15" s="3" t="s">
        <v>14</v>
      </c>
      <c r="I15" s="3">
        <v>880</v>
      </c>
    </row>
    <row r="16" spans="1:9" x14ac:dyDescent="0.15">
      <c r="A16" s="5" t="s">
        <v>23</v>
      </c>
      <c r="B16" s="3" t="s">
        <v>14</v>
      </c>
      <c r="C16" s="3">
        <v>280360</v>
      </c>
      <c r="D16" s="3" t="s">
        <v>14</v>
      </c>
      <c r="E16" s="3" t="s">
        <v>14</v>
      </c>
      <c r="F16" s="3" t="s">
        <v>14</v>
      </c>
      <c r="G16" s="3">
        <v>1728</v>
      </c>
      <c r="H16" s="3" t="s">
        <v>14</v>
      </c>
      <c r="I16" s="3">
        <v>282088</v>
      </c>
    </row>
    <row r="17" spans="1:9" x14ac:dyDescent="0.15">
      <c r="A17" s="5" t="s">
        <v>24</v>
      </c>
      <c r="B17" s="3">
        <f>SUM(B18:B61)</f>
        <v>115565934</v>
      </c>
      <c r="C17" s="3">
        <v>162940</v>
      </c>
      <c r="D17" s="3">
        <v>10555</v>
      </c>
      <c r="E17" s="3">
        <v>7011</v>
      </c>
      <c r="F17" s="3">
        <v>4039278</v>
      </c>
      <c r="G17" s="3">
        <v>1280</v>
      </c>
      <c r="H17" s="3">
        <v>114566</v>
      </c>
      <c r="I17" s="3">
        <f>SUM(I18:I61)</f>
        <v>125147734</v>
      </c>
    </row>
    <row r="18" spans="1:9" x14ac:dyDescent="0.15">
      <c r="A18" s="5" t="s">
        <v>25</v>
      </c>
      <c r="B18" s="3" t="s">
        <v>14</v>
      </c>
      <c r="C18" s="3" t="s">
        <v>14</v>
      </c>
      <c r="D18" s="3" t="s">
        <v>14</v>
      </c>
      <c r="E18" s="3" t="s">
        <v>14</v>
      </c>
      <c r="F18" s="3" t="s">
        <v>14</v>
      </c>
      <c r="G18" s="3" t="s">
        <v>14</v>
      </c>
      <c r="H18" s="3" t="s">
        <v>14</v>
      </c>
      <c r="I18" s="3" t="s">
        <v>14</v>
      </c>
    </row>
    <row r="19" spans="1:9" x14ac:dyDescent="0.15">
      <c r="A19" s="5" t="s">
        <v>26</v>
      </c>
      <c r="B19" s="3">
        <v>124771</v>
      </c>
      <c r="C19" s="3">
        <v>40309</v>
      </c>
      <c r="D19" s="3">
        <v>2917</v>
      </c>
      <c r="E19" s="3" t="s">
        <v>14</v>
      </c>
      <c r="F19" s="3">
        <v>379</v>
      </c>
      <c r="G19" s="3" t="s">
        <v>14</v>
      </c>
      <c r="H19" s="3">
        <v>0</v>
      </c>
      <c r="I19" s="3">
        <v>168376</v>
      </c>
    </row>
    <row r="20" spans="1:9" x14ac:dyDescent="0.15">
      <c r="A20" s="5" t="s">
        <v>27</v>
      </c>
      <c r="B20" s="3">
        <v>5891</v>
      </c>
      <c r="C20" s="3">
        <v>0</v>
      </c>
      <c r="D20" s="3">
        <v>0</v>
      </c>
      <c r="E20" s="3">
        <v>0</v>
      </c>
      <c r="F20" s="3">
        <v>3479</v>
      </c>
      <c r="G20" s="3" t="s">
        <v>14</v>
      </c>
      <c r="H20" s="3">
        <v>0</v>
      </c>
      <c r="I20" s="3">
        <v>9370</v>
      </c>
    </row>
    <row r="21" spans="1:9" x14ac:dyDescent="0.15">
      <c r="A21" s="5" t="s">
        <v>28</v>
      </c>
      <c r="B21" s="3" t="s">
        <v>14</v>
      </c>
      <c r="C21" s="3" t="s">
        <v>14</v>
      </c>
      <c r="D21" s="3" t="s">
        <v>14</v>
      </c>
      <c r="E21" s="3" t="s">
        <v>14</v>
      </c>
      <c r="F21" s="3" t="s">
        <v>14</v>
      </c>
      <c r="G21" s="3" t="s">
        <v>14</v>
      </c>
      <c r="H21" s="3" t="s">
        <v>14</v>
      </c>
      <c r="I21" s="3" t="s">
        <v>14</v>
      </c>
    </row>
    <row r="22" spans="1:9" x14ac:dyDescent="0.15">
      <c r="A22" s="5" t="s">
        <v>29</v>
      </c>
      <c r="B22" s="3" t="s">
        <v>14</v>
      </c>
      <c r="C22" s="3" t="s">
        <v>14</v>
      </c>
      <c r="D22" s="3" t="s">
        <v>14</v>
      </c>
      <c r="E22" s="3" t="s">
        <v>14</v>
      </c>
      <c r="F22" s="3" t="s">
        <v>14</v>
      </c>
      <c r="G22" s="3" t="s">
        <v>14</v>
      </c>
      <c r="H22" s="3" t="s">
        <v>14</v>
      </c>
      <c r="I22" s="3">
        <v>0</v>
      </c>
    </row>
    <row r="23" spans="1:9" x14ac:dyDescent="0.15">
      <c r="A23" s="5" t="s">
        <v>30</v>
      </c>
      <c r="B23" s="3" t="s">
        <v>14</v>
      </c>
      <c r="C23" s="3" t="s">
        <v>14</v>
      </c>
      <c r="D23" s="3" t="s">
        <v>14</v>
      </c>
      <c r="E23" s="3" t="s">
        <v>14</v>
      </c>
      <c r="F23" s="3" t="s">
        <v>14</v>
      </c>
      <c r="G23" s="3" t="s">
        <v>14</v>
      </c>
      <c r="H23" s="3" t="s">
        <v>14</v>
      </c>
      <c r="I23" s="3" t="s">
        <v>14</v>
      </c>
    </row>
    <row r="24" spans="1:9" x14ac:dyDescent="0.15">
      <c r="A24" s="5" t="s">
        <v>31</v>
      </c>
      <c r="B24" s="3">
        <v>2493005</v>
      </c>
      <c r="C24" s="3">
        <v>122632</v>
      </c>
      <c r="D24" s="3">
        <v>5959</v>
      </c>
      <c r="E24" s="3">
        <v>7011</v>
      </c>
      <c r="F24" s="3">
        <v>113024</v>
      </c>
      <c r="G24" s="3">
        <v>579</v>
      </c>
      <c r="H24" s="3">
        <v>114566</v>
      </c>
      <c r="I24" s="3">
        <v>2856775</v>
      </c>
    </row>
    <row r="25" spans="1:9" x14ac:dyDescent="0.15">
      <c r="A25" s="5" t="s">
        <v>32</v>
      </c>
      <c r="B25" s="3">
        <v>779982</v>
      </c>
      <c r="C25" s="3" t="s">
        <v>14</v>
      </c>
      <c r="D25" s="3" t="s">
        <v>14</v>
      </c>
      <c r="E25" s="3" t="s">
        <v>14</v>
      </c>
      <c r="F25" s="3" t="s">
        <v>14</v>
      </c>
      <c r="G25" s="3" t="s">
        <v>14</v>
      </c>
      <c r="H25" s="3" t="s">
        <v>14</v>
      </c>
      <c r="I25" s="3">
        <v>779982</v>
      </c>
    </row>
    <row r="26" spans="1:9" x14ac:dyDescent="0.15">
      <c r="A26" s="5" t="s">
        <v>33</v>
      </c>
      <c r="B26" s="3" t="s">
        <v>14</v>
      </c>
      <c r="C26" s="3" t="s">
        <v>14</v>
      </c>
      <c r="D26" s="3" t="s">
        <v>14</v>
      </c>
      <c r="E26" s="3" t="s">
        <v>14</v>
      </c>
      <c r="F26" s="3" t="s">
        <v>14</v>
      </c>
      <c r="G26" s="3" t="s">
        <v>14</v>
      </c>
      <c r="H26" s="3" t="s">
        <v>14</v>
      </c>
      <c r="I26" s="3" t="s">
        <v>14</v>
      </c>
    </row>
    <row r="27" spans="1:9" x14ac:dyDescent="0.15">
      <c r="A27" s="5" t="s">
        <v>34</v>
      </c>
      <c r="B27" s="3" t="s">
        <v>14</v>
      </c>
      <c r="C27" s="3" t="s">
        <v>14</v>
      </c>
      <c r="D27" s="3" t="s">
        <v>14</v>
      </c>
      <c r="E27" s="3" t="s">
        <v>14</v>
      </c>
      <c r="F27" s="3" t="s">
        <v>14</v>
      </c>
      <c r="G27" s="3" t="s">
        <v>14</v>
      </c>
      <c r="H27" s="3" t="s">
        <v>14</v>
      </c>
      <c r="I27" s="3" t="s">
        <v>14</v>
      </c>
    </row>
    <row r="28" spans="1:9" x14ac:dyDescent="0.15">
      <c r="A28" s="5" t="s">
        <v>35</v>
      </c>
      <c r="B28" s="3" t="s">
        <v>14</v>
      </c>
      <c r="C28" s="3" t="s">
        <v>14</v>
      </c>
      <c r="D28" s="3" t="s">
        <v>14</v>
      </c>
      <c r="E28" s="3" t="s">
        <v>14</v>
      </c>
      <c r="F28" s="3" t="s">
        <v>14</v>
      </c>
      <c r="G28" s="3" t="s">
        <v>14</v>
      </c>
      <c r="H28" s="3" t="s">
        <v>14</v>
      </c>
      <c r="I28" s="3" t="s">
        <v>14</v>
      </c>
    </row>
    <row r="29" spans="1:9" x14ac:dyDescent="0.15">
      <c r="A29" s="5" t="s">
        <v>36</v>
      </c>
      <c r="B29" s="3" t="s">
        <v>14</v>
      </c>
      <c r="C29" s="3" t="s">
        <v>14</v>
      </c>
      <c r="D29" s="3" t="s">
        <v>14</v>
      </c>
      <c r="E29" s="3" t="s">
        <v>14</v>
      </c>
      <c r="F29" s="3" t="s">
        <v>14</v>
      </c>
      <c r="G29" s="3" t="s">
        <v>14</v>
      </c>
      <c r="H29" s="3" t="s">
        <v>14</v>
      </c>
      <c r="I29" s="3" t="s">
        <v>14</v>
      </c>
    </row>
    <row r="30" spans="1:9" x14ac:dyDescent="0.15">
      <c r="A30" s="5" t="s">
        <v>37</v>
      </c>
      <c r="B30" s="3" t="s">
        <v>14</v>
      </c>
      <c r="C30" s="3" t="s">
        <v>14</v>
      </c>
      <c r="D30" s="3" t="s">
        <v>14</v>
      </c>
      <c r="E30" s="3" t="s">
        <v>14</v>
      </c>
      <c r="F30" s="3">
        <v>1745</v>
      </c>
      <c r="G30" s="3" t="s">
        <v>14</v>
      </c>
      <c r="H30" s="3" t="s">
        <v>14</v>
      </c>
      <c r="I30" s="3">
        <v>1745</v>
      </c>
    </row>
    <row r="31" spans="1:9" x14ac:dyDescent="0.15">
      <c r="A31" s="5" t="s">
        <v>38</v>
      </c>
      <c r="B31" s="3">
        <f>1400+199889</f>
        <v>201289</v>
      </c>
      <c r="C31" s="3" t="s">
        <v>14</v>
      </c>
      <c r="D31" s="3" t="s">
        <v>14</v>
      </c>
      <c r="E31" s="3" t="s">
        <v>14</v>
      </c>
      <c r="F31" s="3">
        <v>1</v>
      </c>
      <c r="G31" s="3" t="s">
        <v>14</v>
      </c>
      <c r="H31" s="3" t="s">
        <v>14</v>
      </c>
      <c r="I31" s="3">
        <f>17454+199889</f>
        <v>217343</v>
      </c>
    </row>
    <row r="32" spans="1:9" x14ac:dyDescent="0.15">
      <c r="A32" s="5" t="s">
        <v>39</v>
      </c>
      <c r="B32" s="3" t="s">
        <v>14</v>
      </c>
      <c r="C32" s="3" t="s">
        <v>14</v>
      </c>
      <c r="D32" s="3" t="s">
        <v>14</v>
      </c>
      <c r="E32" s="3" t="s">
        <v>14</v>
      </c>
      <c r="F32" s="3" t="s">
        <v>14</v>
      </c>
      <c r="G32" s="3" t="s">
        <v>14</v>
      </c>
      <c r="H32" s="3" t="s">
        <v>14</v>
      </c>
      <c r="I32" s="3" t="s">
        <v>14</v>
      </c>
    </row>
    <row r="33" spans="1:9" x14ac:dyDescent="0.15">
      <c r="A33" s="5" t="s">
        <v>40</v>
      </c>
      <c r="B33" s="3" t="s">
        <v>14</v>
      </c>
      <c r="C33" s="3" t="s">
        <v>14</v>
      </c>
      <c r="D33" s="3" t="s">
        <v>14</v>
      </c>
      <c r="E33" s="3" t="s">
        <v>14</v>
      </c>
      <c r="F33" s="3" t="s">
        <v>14</v>
      </c>
      <c r="G33" s="3" t="s">
        <v>14</v>
      </c>
      <c r="H33" s="3" t="s">
        <v>14</v>
      </c>
      <c r="I33" s="3" t="s">
        <v>14</v>
      </c>
    </row>
    <row r="34" spans="1:9" x14ac:dyDescent="0.15">
      <c r="A34" s="5" t="s">
        <v>41</v>
      </c>
      <c r="B34" s="3" t="s">
        <v>14</v>
      </c>
      <c r="C34" s="3" t="s">
        <v>14</v>
      </c>
      <c r="D34" s="3" t="s">
        <v>14</v>
      </c>
      <c r="E34" s="3" t="s">
        <v>14</v>
      </c>
      <c r="F34" s="3" t="s">
        <v>14</v>
      </c>
      <c r="G34" s="3" t="s">
        <v>14</v>
      </c>
      <c r="H34" s="3" t="s">
        <v>14</v>
      </c>
      <c r="I34" s="3" t="s">
        <v>14</v>
      </c>
    </row>
    <row r="35" spans="1:9" x14ac:dyDescent="0.15">
      <c r="A35" s="5" t="s">
        <v>42</v>
      </c>
      <c r="B35" s="3" t="s">
        <v>14</v>
      </c>
      <c r="C35" s="3" t="s">
        <v>14</v>
      </c>
      <c r="D35" s="3" t="s">
        <v>14</v>
      </c>
      <c r="E35" s="3" t="s">
        <v>14</v>
      </c>
      <c r="F35" s="3" t="s">
        <v>14</v>
      </c>
      <c r="G35" s="3" t="s">
        <v>14</v>
      </c>
      <c r="H35" s="3" t="s">
        <v>14</v>
      </c>
      <c r="I35" s="3" t="s">
        <v>14</v>
      </c>
    </row>
    <row r="36" spans="1:9" x14ac:dyDescent="0.15">
      <c r="A36" s="5" t="s">
        <v>43</v>
      </c>
      <c r="B36" s="3" t="s">
        <v>14</v>
      </c>
      <c r="C36" s="3" t="s">
        <v>14</v>
      </c>
      <c r="D36" s="3" t="s">
        <v>14</v>
      </c>
      <c r="E36" s="3" t="s">
        <v>14</v>
      </c>
      <c r="F36" s="3" t="s">
        <v>14</v>
      </c>
      <c r="G36" s="3" t="s">
        <v>14</v>
      </c>
      <c r="H36" s="3" t="s">
        <v>14</v>
      </c>
      <c r="I36" s="3" t="s">
        <v>14</v>
      </c>
    </row>
    <row r="37" spans="1:9" x14ac:dyDescent="0.15">
      <c r="A37" s="5" t="s">
        <v>44</v>
      </c>
      <c r="B37" s="3" t="s">
        <v>14</v>
      </c>
      <c r="C37" s="3" t="s">
        <v>14</v>
      </c>
      <c r="D37" s="3" t="s">
        <v>14</v>
      </c>
      <c r="E37" s="3" t="s">
        <v>14</v>
      </c>
      <c r="F37" s="3" t="s">
        <v>14</v>
      </c>
      <c r="G37" s="3" t="s">
        <v>14</v>
      </c>
      <c r="H37" s="3" t="s">
        <v>14</v>
      </c>
      <c r="I37" s="3" t="s">
        <v>14</v>
      </c>
    </row>
    <row r="38" spans="1:9" x14ac:dyDescent="0.15">
      <c r="A38" s="5" t="s">
        <v>45</v>
      </c>
      <c r="B38" s="3">
        <v>53204</v>
      </c>
      <c r="C38" s="3">
        <v>0</v>
      </c>
      <c r="D38" s="3">
        <v>0</v>
      </c>
      <c r="E38" s="3" t="s">
        <v>14</v>
      </c>
      <c r="F38" s="3" t="s">
        <v>14</v>
      </c>
      <c r="G38" s="3" t="s">
        <v>14</v>
      </c>
      <c r="H38" s="3">
        <v>0</v>
      </c>
      <c r="I38" s="3">
        <v>53205</v>
      </c>
    </row>
    <row r="39" spans="1:9" x14ac:dyDescent="0.15">
      <c r="A39" s="5" t="s">
        <v>46</v>
      </c>
      <c r="B39" s="3" t="s">
        <v>14</v>
      </c>
      <c r="C39" s="3" t="s">
        <v>14</v>
      </c>
      <c r="D39" s="3" t="s">
        <v>14</v>
      </c>
      <c r="E39" s="3" t="s">
        <v>14</v>
      </c>
      <c r="F39" s="3" t="s">
        <v>14</v>
      </c>
      <c r="G39" s="3" t="s">
        <v>14</v>
      </c>
      <c r="H39" s="3" t="s">
        <v>14</v>
      </c>
      <c r="I39" s="3" t="s">
        <v>14</v>
      </c>
    </row>
    <row r="40" spans="1:9" x14ac:dyDescent="0.15">
      <c r="A40" s="5" t="s">
        <v>47</v>
      </c>
      <c r="B40" s="3" t="s">
        <v>14</v>
      </c>
      <c r="C40" s="3" t="s">
        <v>14</v>
      </c>
      <c r="D40" s="3" t="s">
        <v>14</v>
      </c>
      <c r="E40" s="3" t="s">
        <v>14</v>
      </c>
      <c r="F40" s="3" t="s">
        <v>14</v>
      </c>
      <c r="G40" s="3" t="s">
        <v>14</v>
      </c>
      <c r="H40" s="3" t="s">
        <v>14</v>
      </c>
      <c r="I40" s="3" t="s">
        <v>14</v>
      </c>
    </row>
    <row r="41" spans="1:9" x14ac:dyDescent="0.15">
      <c r="A41" s="5" t="s">
        <v>48</v>
      </c>
      <c r="B41" s="3">
        <v>1614650</v>
      </c>
      <c r="C41" s="3" t="s">
        <v>14</v>
      </c>
      <c r="D41" s="3" t="s">
        <v>14</v>
      </c>
      <c r="E41" s="3" t="s">
        <v>14</v>
      </c>
      <c r="F41" s="3" t="s">
        <v>14</v>
      </c>
      <c r="G41" s="3" t="s">
        <v>14</v>
      </c>
      <c r="H41" s="3" t="s">
        <v>14</v>
      </c>
      <c r="I41" s="3">
        <v>1614650</v>
      </c>
    </row>
    <row r="42" spans="1:9" x14ac:dyDescent="0.15">
      <c r="A42" s="5" t="s">
        <v>49</v>
      </c>
      <c r="B42" s="3" t="s">
        <v>14</v>
      </c>
      <c r="C42" s="3" t="s">
        <v>14</v>
      </c>
      <c r="D42" s="3" t="s">
        <v>14</v>
      </c>
      <c r="E42" s="3" t="s">
        <v>14</v>
      </c>
      <c r="F42" s="3" t="s">
        <v>14</v>
      </c>
      <c r="G42" s="3" t="s">
        <v>14</v>
      </c>
      <c r="H42" s="3" t="s">
        <v>14</v>
      </c>
      <c r="I42" s="3" t="s">
        <v>14</v>
      </c>
    </row>
    <row r="43" spans="1:9" x14ac:dyDescent="0.15">
      <c r="A43" s="5" t="s">
        <v>50</v>
      </c>
      <c r="B43" s="3" t="s">
        <v>14</v>
      </c>
      <c r="C43" s="3" t="s">
        <v>14</v>
      </c>
      <c r="D43" s="3" t="s">
        <v>14</v>
      </c>
      <c r="E43" s="3" t="s">
        <v>14</v>
      </c>
      <c r="F43" s="3" t="s">
        <v>14</v>
      </c>
      <c r="G43" s="3" t="s">
        <v>14</v>
      </c>
      <c r="H43" s="3" t="s">
        <v>14</v>
      </c>
      <c r="I43" s="3" t="s">
        <v>14</v>
      </c>
    </row>
    <row r="44" spans="1:9" x14ac:dyDescent="0.15">
      <c r="A44" s="5" t="s">
        <v>51</v>
      </c>
      <c r="B44" s="3" t="s">
        <v>14</v>
      </c>
      <c r="C44" s="3" t="s">
        <v>14</v>
      </c>
      <c r="D44" s="3" t="s">
        <v>14</v>
      </c>
      <c r="E44" s="3" t="s">
        <v>14</v>
      </c>
      <c r="F44" s="3" t="s">
        <v>14</v>
      </c>
      <c r="G44" s="3" t="s">
        <v>14</v>
      </c>
      <c r="H44" s="3" t="s">
        <v>14</v>
      </c>
      <c r="I44" s="3" t="s">
        <v>14</v>
      </c>
    </row>
    <row r="45" spans="1:9" x14ac:dyDescent="0.15">
      <c r="A45" s="5" t="s">
        <v>52</v>
      </c>
      <c r="B45" s="3">
        <v>163890</v>
      </c>
      <c r="C45" s="3" t="s">
        <v>14</v>
      </c>
      <c r="D45" s="3" t="s">
        <v>14</v>
      </c>
      <c r="E45" s="3" t="s">
        <v>14</v>
      </c>
      <c r="F45" s="3" t="s">
        <v>14</v>
      </c>
      <c r="G45" s="3" t="s">
        <v>14</v>
      </c>
      <c r="H45" s="3" t="s">
        <v>14</v>
      </c>
      <c r="I45" s="3">
        <v>163890</v>
      </c>
    </row>
    <row r="46" spans="1:9" x14ac:dyDescent="0.15">
      <c r="A46" s="5" t="s">
        <v>53</v>
      </c>
      <c r="B46" s="3">
        <v>8030670</v>
      </c>
      <c r="C46" s="3" t="s">
        <v>14</v>
      </c>
      <c r="D46" s="3" t="s">
        <v>14</v>
      </c>
      <c r="E46" s="3" t="s">
        <v>14</v>
      </c>
      <c r="F46" s="3">
        <v>420872</v>
      </c>
      <c r="G46" s="3" t="s">
        <v>14</v>
      </c>
      <c r="H46" s="3" t="s">
        <v>14</v>
      </c>
      <c r="I46" s="3">
        <v>8451542</v>
      </c>
    </row>
    <row r="47" spans="1:9" x14ac:dyDescent="0.15">
      <c r="A47" s="5" t="s">
        <v>54</v>
      </c>
      <c r="B47" s="3">
        <v>52355053</v>
      </c>
      <c r="C47" s="3" t="s">
        <v>14</v>
      </c>
      <c r="D47" s="3" t="s">
        <v>14</v>
      </c>
      <c r="E47" s="3" t="s">
        <v>14</v>
      </c>
      <c r="F47" s="3" t="s">
        <v>14</v>
      </c>
      <c r="G47" s="3" t="s">
        <v>14</v>
      </c>
      <c r="H47" s="3" t="s">
        <v>14</v>
      </c>
      <c r="I47" s="3">
        <v>52493349</v>
      </c>
    </row>
    <row r="48" spans="1:9" x14ac:dyDescent="0.15">
      <c r="A48" s="5" t="s">
        <v>55</v>
      </c>
      <c r="B48" s="3" t="s">
        <v>14</v>
      </c>
      <c r="C48" s="3" t="s">
        <v>14</v>
      </c>
      <c r="D48" s="3" t="s">
        <v>14</v>
      </c>
      <c r="E48" s="3" t="s">
        <v>14</v>
      </c>
      <c r="F48" s="3">
        <v>11532</v>
      </c>
      <c r="G48" s="3" t="s">
        <v>14</v>
      </c>
      <c r="H48" s="3" t="s">
        <v>14</v>
      </c>
      <c r="I48" s="3">
        <v>11532</v>
      </c>
    </row>
    <row r="49" spans="1:9" x14ac:dyDescent="0.15">
      <c r="A49" s="5" t="s">
        <v>56</v>
      </c>
      <c r="B49" s="3" t="s">
        <v>14</v>
      </c>
      <c r="C49" s="3" t="s">
        <v>14</v>
      </c>
      <c r="D49" s="3" t="s">
        <v>14</v>
      </c>
      <c r="E49" s="3" t="s">
        <v>14</v>
      </c>
      <c r="F49" s="3" t="s">
        <v>14</v>
      </c>
      <c r="G49" s="3" t="s">
        <v>14</v>
      </c>
      <c r="H49" s="3" t="s">
        <v>14</v>
      </c>
      <c r="I49" s="3" t="s">
        <v>14</v>
      </c>
    </row>
    <row r="50" spans="1:9" x14ac:dyDescent="0.15">
      <c r="A50" s="5" t="s">
        <v>57</v>
      </c>
      <c r="B50" s="3" t="s">
        <v>14</v>
      </c>
      <c r="C50" s="3" t="s">
        <v>14</v>
      </c>
      <c r="D50" s="3" t="s">
        <v>14</v>
      </c>
      <c r="E50" s="3" t="s">
        <v>14</v>
      </c>
      <c r="F50" s="3" t="s">
        <v>14</v>
      </c>
      <c r="G50" s="3" t="s">
        <v>14</v>
      </c>
      <c r="H50" s="3" t="s">
        <v>14</v>
      </c>
      <c r="I50" s="3" t="s">
        <v>14</v>
      </c>
    </row>
    <row r="51" spans="1:9" x14ac:dyDescent="0.15">
      <c r="A51" s="5" t="s">
        <v>58</v>
      </c>
      <c r="B51" s="3" t="s">
        <v>14</v>
      </c>
      <c r="C51" s="3" t="s">
        <v>14</v>
      </c>
      <c r="D51" s="3" t="s">
        <v>14</v>
      </c>
      <c r="E51" s="3" t="s">
        <v>14</v>
      </c>
      <c r="F51" s="3" t="s">
        <v>14</v>
      </c>
      <c r="G51" s="3" t="s">
        <v>14</v>
      </c>
      <c r="H51" s="3" t="s">
        <v>14</v>
      </c>
      <c r="I51" s="3" t="s">
        <v>14</v>
      </c>
    </row>
    <row r="52" spans="1:9" x14ac:dyDescent="0.15">
      <c r="A52" s="5" t="s">
        <v>59</v>
      </c>
      <c r="B52" s="3">
        <v>442163</v>
      </c>
      <c r="C52" s="3" t="s">
        <v>14</v>
      </c>
      <c r="D52" s="3">
        <v>1679</v>
      </c>
      <c r="E52" s="3" t="s">
        <v>14</v>
      </c>
      <c r="F52" s="3" t="s">
        <v>14</v>
      </c>
      <c r="G52" s="3">
        <v>701</v>
      </c>
      <c r="H52" s="3">
        <v>0</v>
      </c>
      <c r="I52" s="3">
        <v>444544</v>
      </c>
    </row>
    <row r="53" spans="1:9" x14ac:dyDescent="0.15">
      <c r="A53" s="5" t="s">
        <v>60</v>
      </c>
      <c r="B53" s="3" t="s">
        <v>14</v>
      </c>
      <c r="C53" s="3" t="s">
        <v>14</v>
      </c>
      <c r="D53" s="3" t="s">
        <v>14</v>
      </c>
      <c r="E53" s="3" t="s">
        <v>14</v>
      </c>
      <c r="F53" s="3" t="s">
        <v>14</v>
      </c>
      <c r="G53" s="3" t="s">
        <v>14</v>
      </c>
      <c r="H53" s="3" t="s">
        <v>14</v>
      </c>
      <c r="I53" s="3" t="s">
        <v>14</v>
      </c>
    </row>
    <row r="54" spans="1:9" x14ac:dyDescent="0.15">
      <c r="A54" s="5" t="s">
        <v>61</v>
      </c>
      <c r="B54" s="3" t="s">
        <v>14</v>
      </c>
      <c r="C54" s="3" t="s">
        <v>14</v>
      </c>
      <c r="D54" s="3" t="s">
        <v>14</v>
      </c>
      <c r="E54" s="3" t="s">
        <v>14</v>
      </c>
      <c r="F54" s="3" t="s">
        <v>14</v>
      </c>
      <c r="G54" s="3" t="s">
        <v>14</v>
      </c>
      <c r="H54" s="3" t="s">
        <v>14</v>
      </c>
      <c r="I54" s="3" t="s">
        <v>14</v>
      </c>
    </row>
    <row r="55" spans="1:9" x14ac:dyDescent="0.15">
      <c r="A55" s="5" t="s">
        <v>62</v>
      </c>
      <c r="B55" s="3">
        <v>40051041</v>
      </c>
      <c r="C55" s="3" t="s">
        <v>14</v>
      </c>
      <c r="D55" s="3" t="s">
        <v>14</v>
      </c>
      <c r="E55" s="3" t="s">
        <v>14</v>
      </c>
      <c r="F55" s="3" t="s">
        <v>14</v>
      </c>
      <c r="G55" s="3" t="s">
        <v>14</v>
      </c>
      <c r="H55" s="3" t="s">
        <v>14</v>
      </c>
      <c r="I55" s="3">
        <v>40051041</v>
      </c>
    </row>
    <row r="56" spans="1:9" x14ac:dyDescent="0.15">
      <c r="A56" s="5" t="s">
        <v>63</v>
      </c>
      <c r="B56" s="3">
        <v>388594</v>
      </c>
      <c r="C56" s="3" t="s">
        <v>14</v>
      </c>
      <c r="D56" s="3" t="s">
        <v>14</v>
      </c>
      <c r="E56" s="3" t="s">
        <v>14</v>
      </c>
      <c r="F56" s="3" t="s">
        <v>14</v>
      </c>
      <c r="G56" s="3" t="s">
        <v>14</v>
      </c>
      <c r="H56" s="3" t="s">
        <v>14</v>
      </c>
      <c r="I56" s="3">
        <v>388594</v>
      </c>
    </row>
    <row r="57" spans="1:9" x14ac:dyDescent="0.15">
      <c r="A57" s="5" t="s">
        <v>64</v>
      </c>
      <c r="B57" s="3" t="s">
        <v>14</v>
      </c>
      <c r="C57" s="3" t="s">
        <v>14</v>
      </c>
      <c r="D57" s="3" t="s">
        <v>14</v>
      </c>
      <c r="E57" s="3" t="s">
        <v>14</v>
      </c>
      <c r="F57" s="3">
        <v>909427</v>
      </c>
      <c r="G57" s="3" t="s">
        <v>14</v>
      </c>
      <c r="H57" s="3" t="s">
        <v>14</v>
      </c>
      <c r="I57" s="3">
        <v>909427</v>
      </c>
    </row>
    <row r="58" spans="1:9" x14ac:dyDescent="0.15">
      <c r="A58" s="5" t="s">
        <v>65</v>
      </c>
      <c r="B58" s="3" t="s">
        <v>14</v>
      </c>
      <c r="C58" s="3" t="s">
        <v>14</v>
      </c>
      <c r="D58" s="3" t="s">
        <v>14</v>
      </c>
      <c r="E58" s="3" t="s">
        <v>14</v>
      </c>
      <c r="F58" s="3">
        <v>2507312</v>
      </c>
      <c r="G58" s="3" t="s">
        <v>14</v>
      </c>
      <c r="H58" s="3" t="s">
        <v>14</v>
      </c>
      <c r="I58" s="3">
        <v>2615499</v>
      </c>
    </row>
    <row r="59" spans="1:9" x14ac:dyDescent="0.15">
      <c r="A59" s="5" t="s">
        <v>66</v>
      </c>
      <c r="B59" s="3">
        <f>36433+2790210-1</f>
        <v>2826642</v>
      </c>
      <c r="C59" s="3" t="s">
        <v>14</v>
      </c>
      <c r="D59" s="3" t="s">
        <v>14</v>
      </c>
      <c r="E59" s="3" t="s">
        <v>14</v>
      </c>
      <c r="F59" s="3">
        <v>70644</v>
      </c>
      <c r="G59" s="3" t="s">
        <v>14</v>
      </c>
      <c r="H59" s="3" t="s">
        <v>14</v>
      </c>
      <c r="I59" s="3">
        <f>5090707+2790210</f>
        <v>7880917</v>
      </c>
    </row>
    <row r="60" spans="1:9" x14ac:dyDescent="0.15">
      <c r="A60" s="5" t="s">
        <v>67</v>
      </c>
      <c r="B60" s="3">
        <f>784379+4515309+1</f>
        <v>5299689</v>
      </c>
      <c r="C60" s="3" t="s">
        <v>14</v>
      </c>
      <c r="D60" s="3" t="s">
        <v>14</v>
      </c>
      <c r="E60" s="3" t="s">
        <v>14</v>
      </c>
      <c r="F60" s="3" t="s">
        <v>14</v>
      </c>
      <c r="G60" s="3" t="s">
        <v>14</v>
      </c>
      <c r="H60" s="3" t="s">
        <v>14</v>
      </c>
      <c r="I60" s="3">
        <f>784379+4515309+1</f>
        <v>5299689</v>
      </c>
    </row>
    <row r="61" spans="1:9" x14ac:dyDescent="0.15">
      <c r="A61" s="5" t="s">
        <v>68</v>
      </c>
      <c r="B61" s="3">
        <f>726920+8480</f>
        <v>735400</v>
      </c>
      <c r="C61" s="3" t="s">
        <v>14</v>
      </c>
      <c r="D61" s="3" t="s">
        <v>14</v>
      </c>
      <c r="E61" s="3" t="s">
        <v>14</v>
      </c>
      <c r="F61" s="3">
        <v>865</v>
      </c>
      <c r="G61" s="3" t="s">
        <v>14</v>
      </c>
      <c r="H61" s="3" t="s">
        <v>14</v>
      </c>
      <c r="I61" s="3">
        <f>727784+8480</f>
        <v>736264</v>
      </c>
    </row>
    <row r="62" spans="1:9" x14ac:dyDescent="0.15">
      <c r="A62" s="5" t="s">
        <v>69</v>
      </c>
      <c r="B62" s="3">
        <f>B64</f>
        <v>45814</v>
      </c>
      <c r="C62" s="3">
        <v>289213</v>
      </c>
      <c r="D62" s="3">
        <f>D64</f>
        <v>20915</v>
      </c>
      <c r="E62" s="3">
        <f>E64</f>
        <v>75847</v>
      </c>
      <c r="F62" s="3">
        <f>F64</f>
        <v>32801</v>
      </c>
      <c r="G62" s="3">
        <v>698432</v>
      </c>
      <c r="H62" s="3">
        <f>H64</f>
        <v>113460</v>
      </c>
      <c r="I62" s="3">
        <f>SUM(I63:I65)</f>
        <v>1283010</v>
      </c>
    </row>
    <row r="63" spans="1:9" x14ac:dyDescent="0.15">
      <c r="A63" s="5" t="s">
        <v>70</v>
      </c>
      <c r="B63" s="3" t="s">
        <v>14</v>
      </c>
      <c r="C63" s="3" t="s">
        <v>14</v>
      </c>
      <c r="D63" s="3" t="s">
        <v>14</v>
      </c>
      <c r="E63" s="3" t="s">
        <v>14</v>
      </c>
      <c r="F63" s="3" t="s">
        <v>14</v>
      </c>
      <c r="G63" s="3" t="s">
        <v>14</v>
      </c>
      <c r="H63" s="3" t="s">
        <v>14</v>
      </c>
      <c r="I63" s="3" t="s">
        <v>14</v>
      </c>
    </row>
    <row r="64" spans="1:9" x14ac:dyDescent="0.15">
      <c r="A64" s="5" t="s">
        <v>83</v>
      </c>
      <c r="B64" s="3">
        <f>14848+10104+20862</f>
        <v>45814</v>
      </c>
      <c r="C64" s="3">
        <v>65723</v>
      </c>
      <c r="D64" s="3">
        <f>16515+3977+45+327+51</f>
        <v>20915</v>
      </c>
      <c r="E64" s="3">
        <f>12061+63354+151+281</f>
        <v>75847</v>
      </c>
      <c r="F64" s="3">
        <f>10441+3023+2715+168+16454</f>
        <v>32801</v>
      </c>
      <c r="G64" s="3">
        <v>698432</v>
      </c>
      <c r="H64" s="3">
        <f>104746+59+691+7964</f>
        <v>113460</v>
      </c>
      <c r="I64" s="3">
        <f>929292+10104+63354+20862+3977+59+281+691+151+45+327+51+3023+7964+168+16454+2715+2</f>
        <v>1059520</v>
      </c>
    </row>
    <row r="65" spans="1:9" x14ac:dyDescent="0.15">
      <c r="A65" s="5" t="s">
        <v>72</v>
      </c>
      <c r="B65" s="3" t="s">
        <v>14</v>
      </c>
      <c r="C65" s="3">
        <v>223490</v>
      </c>
      <c r="D65" s="3" t="s">
        <v>14</v>
      </c>
      <c r="E65" s="3" t="s">
        <v>14</v>
      </c>
      <c r="F65" s="3">
        <v>0</v>
      </c>
      <c r="G65" s="3" t="s">
        <v>14</v>
      </c>
      <c r="H65" s="3" t="s">
        <v>14</v>
      </c>
      <c r="I65" s="3">
        <v>223490</v>
      </c>
    </row>
    <row r="66" spans="1:9" x14ac:dyDescent="0.15">
      <c r="A66" s="5" t="s">
        <v>73</v>
      </c>
      <c r="B66" s="3">
        <f>B6+B17+B62</f>
        <v>117931146</v>
      </c>
      <c r="C66" s="3">
        <v>13394493</v>
      </c>
      <c r="D66" s="3">
        <f>D6+D17+D62</f>
        <v>3595184</v>
      </c>
      <c r="E66" s="3">
        <f>E6+E17+E62</f>
        <v>5473983</v>
      </c>
      <c r="F66" s="3">
        <v>8345381</v>
      </c>
      <c r="G66" s="3">
        <v>1512280</v>
      </c>
      <c r="H66" s="3">
        <f>H6+H17+H62</f>
        <v>7794841</v>
      </c>
      <c r="I66" s="3">
        <f>I6+I17+I62</f>
        <v>163664322</v>
      </c>
    </row>
  </sheetData>
  <mergeCells count="1">
    <mergeCell ref="A1:I1"/>
  </mergeCells>
  <phoneticPr fontId="4"/>
  <pageMargins left="0.39370078740157483" right="0.39370078740157483" top="0.39370078740157483" bottom="0.39370078740157483" header="0.19685039370078741" footer="0.19685039370078741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有形固定資産の明細</vt:lpstr>
      <vt:lpstr>有形固定資産に係る行政目的別の明細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2018-04-20T01:41:54Z</cp:lastPrinted>
  <dcterms:modified xsi:type="dcterms:W3CDTF">2019-07-08T05:04:55Z</dcterms:modified>
</cp:coreProperties>
</file>