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R05決算に基づく財務書類\70_公開\00_HPデータ\一般会計等\"/>
    </mc:Choice>
  </mc:AlternateContent>
  <bookViews>
    <workbookView xWindow="480" yWindow="60" windowWidth="18072" windowHeight="9900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返済期間別）の明細" sheetId="9" r:id="rId9"/>
    <sheet name="地方債等（利率別）の明細" sheetId="10" r:id="rId10"/>
    <sheet name="特定の契約条項が付された地方債等の概要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Print_Area" localSheetId="4">貸付金の明細!$A$1:$F$12</definedName>
    <definedName name="_xlnm.Print_Area" localSheetId="7">'地方債等（借入先別）の明細'!$A$1:$K$19</definedName>
    <definedName name="_xlnm.Print_Area" localSheetId="5">長期延滞債権の明細!$A$1:$C$20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6" l="1"/>
  <c r="E31" i="14" l="1"/>
  <c r="E29" i="14"/>
  <c r="E30" i="14" s="1"/>
  <c r="E28" i="14"/>
  <c r="E25" i="14"/>
  <c r="E18" i="14"/>
  <c r="E15" i="14"/>
  <c r="E19" i="14" s="1"/>
  <c r="E11" i="14"/>
  <c r="E20" i="14" l="1"/>
  <c r="E32" i="14"/>
  <c r="D20" i="13" l="1"/>
  <c r="D9" i="13"/>
  <c r="D21" i="13" s="1"/>
  <c r="E12" i="12" l="1"/>
  <c r="D12" i="12"/>
  <c r="C12" i="12"/>
  <c r="B12" i="12"/>
  <c r="F11" i="12"/>
  <c r="F10" i="12"/>
  <c r="F9" i="12"/>
  <c r="F8" i="12"/>
  <c r="F7" i="12"/>
  <c r="F12" i="12" s="1"/>
  <c r="K19" i="8" l="1"/>
  <c r="J19" i="8"/>
  <c r="I19" i="8"/>
  <c r="H19" i="8"/>
  <c r="G19" i="8"/>
  <c r="F19" i="8"/>
  <c r="E19" i="8"/>
  <c r="C19" i="8"/>
  <c r="L18" i="8"/>
  <c r="L17" i="8"/>
  <c r="L16" i="8"/>
  <c r="L15" i="8"/>
  <c r="D14" i="8"/>
  <c r="D19" i="8" s="1"/>
  <c r="B14" i="8"/>
  <c r="B19" i="8" s="1"/>
  <c r="L19" i="8" s="1"/>
  <c r="L13" i="8"/>
  <c r="L12" i="8"/>
  <c r="L11" i="8"/>
  <c r="L10" i="8"/>
  <c r="L9" i="8"/>
  <c r="L8" i="8"/>
  <c r="L7" i="8"/>
  <c r="L14" i="8" l="1"/>
  <c r="C18" i="7" l="1"/>
  <c r="B17" i="7"/>
  <c r="B18" i="7" s="1"/>
  <c r="C12" i="7"/>
  <c r="C19" i="7" s="1"/>
  <c r="B12" i="7"/>
  <c r="B19" i="7" s="1"/>
  <c r="C19" i="6" l="1"/>
  <c r="B19" i="6"/>
  <c r="C12" i="6"/>
  <c r="C20" i="6" s="1"/>
  <c r="B12" i="6"/>
  <c r="B20" i="6" s="1"/>
  <c r="D16" i="5" l="1"/>
  <c r="B16" i="5"/>
  <c r="D15" i="5"/>
  <c r="B15" i="5"/>
  <c r="F12" i="5"/>
  <c r="D12" i="5"/>
  <c r="B12" i="5"/>
  <c r="F11" i="5"/>
  <c r="F16" i="5" s="1"/>
  <c r="F10" i="5"/>
  <c r="F9" i="5"/>
  <c r="F8" i="5"/>
  <c r="F15" i="5" s="1"/>
  <c r="E25" i="4" l="1"/>
  <c r="D25" i="4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B12" i="4"/>
  <c r="F12" i="4" s="1"/>
  <c r="G12" i="4" s="1"/>
  <c r="G11" i="4"/>
  <c r="F11" i="4"/>
  <c r="B10" i="4"/>
  <c r="F10" i="4" s="1"/>
  <c r="G10" i="4" s="1"/>
  <c r="F9" i="4"/>
  <c r="G9" i="4" s="1"/>
  <c r="F8" i="4"/>
  <c r="G8" i="4" s="1"/>
  <c r="B8" i="4"/>
  <c r="C7" i="4"/>
  <c r="C25" i="4" s="1"/>
  <c r="B6" i="4"/>
  <c r="B25" i="4" s="1"/>
  <c r="F6" i="4" l="1"/>
  <c r="F7" i="4"/>
  <c r="G7" i="4" s="1"/>
  <c r="G6" i="4" l="1"/>
  <c r="G25" i="4" s="1"/>
  <c r="F25" i="4"/>
  <c r="K41" i="3" l="1"/>
  <c r="I41" i="3"/>
  <c r="F41" i="3"/>
  <c r="D41" i="3"/>
  <c r="C41" i="3"/>
  <c r="B41" i="3"/>
  <c r="G41" i="3" s="1"/>
  <c r="J40" i="3"/>
  <c r="H40" i="3"/>
  <c r="E40" i="3"/>
  <c r="B40" i="3"/>
  <c r="J39" i="3"/>
  <c r="G39" i="3"/>
  <c r="E39" i="3"/>
  <c r="H39" i="3" s="1"/>
  <c r="J38" i="3"/>
  <c r="G38" i="3"/>
  <c r="E38" i="3"/>
  <c r="H38" i="3" s="1"/>
  <c r="J37" i="3"/>
  <c r="G37" i="3"/>
  <c r="E37" i="3"/>
  <c r="H37" i="3" s="1"/>
  <c r="J36" i="3"/>
  <c r="G36" i="3"/>
  <c r="E36" i="3"/>
  <c r="H36" i="3" s="1"/>
  <c r="J35" i="3"/>
  <c r="G35" i="3"/>
  <c r="E35" i="3"/>
  <c r="H35" i="3" s="1"/>
  <c r="J34" i="3"/>
  <c r="G34" i="3"/>
  <c r="E34" i="3"/>
  <c r="H34" i="3" s="1"/>
  <c r="J33" i="3"/>
  <c r="G33" i="3"/>
  <c r="E33" i="3"/>
  <c r="H33" i="3" s="1"/>
  <c r="J32" i="3"/>
  <c r="G32" i="3"/>
  <c r="E32" i="3"/>
  <c r="H32" i="3" s="1"/>
  <c r="J31" i="3"/>
  <c r="G31" i="3"/>
  <c r="E31" i="3"/>
  <c r="E41" i="3" s="1"/>
  <c r="J30" i="3"/>
  <c r="G30" i="3"/>
  <c r="E30" i="3"/>
  <c r="H30" i="3" s="1"/>
  <c r="J29" i="3"/>
  <c r="H29" i="3"/>
  <c r="G29" i="3"/>
  <c r="J28" i="3"/>
  <c r="H28" i="3"/>
  <c r="G28" i="3"/>
  <c r="E28" i="3"/>
  <c r="J27" i="3"/>
  <c r="H27" i="3"/>
  <c r="G27" i="3"/>
  <c r="E27" i="3"/>
  <c r="J26" i="3"/>
  <c r="J41" i="3" s="1"/>
  <c r="H26" i="3"/>
  <c r="G26" i="3"/>
  <c r="E26" i="3"/>
  <c r="J25" i="3"/>
  <c r="H25" i="3"/>
  <c r="G25" i="3"/>
  <c r="E25" i="3"/>
  <c r="J21" i="3"/>
  <c r="F21" i="3"/>
  <c r="D21" i="3"/>
  <c r="C21" i="3"/>
  <c r="B21" i="3"/>
  <c r="H20" i="3"/>
  <c r="G20" i="3"/>
  <c r="E20" i="3"/>
  <c r="G19" i="3"/>
  <c r="E19" i="3"/>
  <c r="H19" i="3" s="1"/>
  <c r="G18" i="3"/>
  <c r="E18" i="3"/>
  <c r="H18" i="3" s="1"/>
  <c r="G17" i="3"/>
  <c r="E17" i="3"/>
  <c r="H17" i="3" s="1"/>
  <c r="I17" i="3" s="1"/>
  <c r="G16" i="3"/>
  <c r="E16" i="3"/>
  <c r="E21" i="3" s="1"/>
  <c r="I15" i="3"/>
  <c r="H15" i="3"/>
  <c r="G15" i="3"/>
  <c r="E15" i="3"/>
  <c r="H14" i="3"/>
  <c r="G14" i="3"/>
  <c r="G21" i="3" s="1"/>
  <c r="E14" i="3"/>
  <c r="H10" i="3"/>
  <c r="F10" i="3"/>
  <c r="E10" i="3"/>
  <c r="C10" i="3"/>
  <c r="B10" i="3"/>
  <c r="F9" i="3"/>
  <c r="D9" i="3"/>
  <c r="G9" i="3" s="1"/>
  <c r="G10" i="3" s="1"/>
  <c r="G8" i="3"/>
  <c r="F8" i="3"/>
  <c r="D8" i="3"/>
  <c r="D10" i="3" s="1"/>
  <c r="G7" i="3"/>
  <c r="F7" i="3"/>
  <c r="D7" i="3"/>
  <c r="I21" i="3" l="1"/>
  <c r="H16" i="3"/>
  <c r="H21" i="3" s="1"/>
  <c r="H31" i="3"/>
  <c r="H41" i="3" s="1"/>
</calcChain>
</file>

<file path=xl/comments1.xml><?xml version="1.0" encoding="utf-8"?>
<comments xmlns="http://schemas.openxmlformats.org/spreadsheetml/2006/main">
  <authors>
    <author xml:space="preserve"> </author>
    <author>綱澤　友也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決算書より(以下同じ)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【数式あり】小計　-（地方税～分担金及び負担金）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NW「税収等」
※「一般会計等」ではなく「一般会計」のNW　</t>
        </r>
        <r>
          <rPr>
            <b/>
            <sz val="9"/>
            <color indexed="10"/>
            <rFont val="MS P ゴシック"/>
            <family val="3"/>
            <charset val="128"/>
          </rPr>
          <t>★相殺額
を控除した（R2）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　相手科目名：国県等補助金収入（投資活動収入）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・NW-820402-都道府県等支出金
　相手科目名：国県等補助金収入（投資活動収入）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CF国県等補助金収入(投資活動収入)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・NW-820401-国庫支出金
相手科目名：国県等補助金収入（業務収入）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総勘定元帳
・NW-820402-都道府県等支出金
　相手科目名：国県等補助金収入（業務収入）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CF国県等補助金収入(業務活動収入)</t>
        </r>
      </text>
    </commen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NW国県等補助金に一致</t>
        </r>
      </text>
    </commen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NW財源と一致</t>
        </r>
      </text>
    </comment>
    <comment ref="E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  <comment ref="E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「一般会計等」のNWと一致</t>
        </r>
      </text>
    </comment>
  </commentList>
</comments>
</file>

<file path=xl/sharedStrings.xml><?xml version="1.0" encoding="utf-8"?>
<sst xmlns="http://schemas.openxmlformats.org/spreadsheetml/2006/main" count="1185" uniqueCount="314">
  <si>
    <t>有形固定資産の明細</t>
  </si>
  <si>
    <t>自治体名：美作市</t>
  </si>
  <si>
    <t>年度：令和5年度</t>
  </si>
  <si>
    <t>会計：一般会計等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</si>
  <si>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</si>
  <si>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</si>
  <si>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</si>
  <si>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</si>
  <si>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</si>
  <si>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</si>
  <si>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</si>
  <si>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</si>
  <si>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</si>
  <si>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</si>
  <si>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</si>
  <si>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</si>
  <si>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</si>
  <si>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</si>
  <si>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</si>
  <si>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</si>
  <si>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</si>
  <si>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</si>
  <si>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</si>
  <si>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</si>
  <si>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</si>
  <si>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</si>
  <si>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</si>
  <si>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</si>
  <si>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</si>
  <si>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</si>
  <si>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</si>
  <si>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</si>
  <si>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</si>
  <si>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</si>
  <si>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</si>
  <si>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</si>
  <si>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</si>
  <si>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</si>
  <si>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</si>
  <si>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</si>
  <si>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</si>
  <si>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</si>
  <si>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</si>
  <si>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</si>
  <si>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</si>
  <si>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</si>
  <si>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</si>
  <si>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</si>
  <si>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</si>
  <si>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</si>
  <si>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</si>
  <si>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</si>
  <si>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</si>
  <si>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</si>
  <si>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</si>
  <si>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</si>
  <si>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</si>
  <si>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</si>
  <si>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</si>
  <si>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</si>
  <si>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</si>
  <si>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</si>
  <si>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</si>
  <si>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</si>
  <si>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</si>
  <si>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</si>
  <si>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</si>
  <si>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</si>
  <si>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</si>
  <si>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</si>
  <si>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</si>
  <si>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</si>
  <si>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</si>
  <si>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</si>
  <si>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</si>
  <si>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</si>
  <si>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</si>
  <si>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</si>
  <si>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</si>
  <si>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</si>
  <si>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</si>
  <si>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</si>
  <si>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</si>
  <si>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</si>
  <si>
    <t>投資及び出資金の明細</t>
    <phoneticPr fontId="6"/>
  </si>
  <si>
    <t>年度：令和５年度</t>
    <rPh sb="3" eb="5">
      <t>レイワ</t>
    </rPh>
    <phoneticPr fontId="6"/>
  </si>
  <si>
    <t>市場価格のあるもの</t>
  </si>
  <si>
    <t>(単位：千円)</t>
    <rPh sb="4" eb="6">
      <t>センエン</t>
    </rPh>
    <phoneticPr fontId="6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</si>
  <si>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</si>
  <si>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</si>
  <si>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</si>
  <si>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</si>
  <si>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</si>
  <si>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</si>
  <si>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</si>
  <si>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</si>
  <si>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RSKホールディングス（株）</t>
    <rPh sb="11" eb="14">
      <t>カブ</t>
    </rPh>
    <phoneticPr fontId="6"/>
  </si>
  <si>
    <t>智頭急行(株)</t>
    <rPh sb="0" eb="2">
      <t>チヅ</t>
    </rPh>
    <rPh sb="2" eb="4">
      <t>キュウコウ</t>
    </rPh>
    <rPh sb="4" eb="7">
      <t>カブシキガイシャ</t>
    </rPh>
    <phoneticPr fontId="6"/>
  </si>
  <si>
    <t>(株)トマト銀行</t>
    <rPh sb="0" eb="3">
      <t>カブシキガイシャ</t>
    </rPh>
    <rPh sb="6" eb="8">
      <t>ギンコウ</t>
    </rPh>
    <phoneticPr fontId="6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</si>
  <si>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</si>
  <si>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</si>
  <si>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</si>
  <si>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</si>
  <si>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</si>
  <si>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</si>
  <si>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</si>
  <si>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</si>
  <si>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</si>
  <si>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  <phoneticPr fontId="6"/>
  </si>
  <si>
    <t>(株)特産館みまさか</t>
    <rPh sb="0" eb="3">
      <t>カブ</t>
    </rPh>
    <rPh sb="3" eb="5">
      <t>トクサン</t>
    </rPh>
    <rPh sb="5" eb="6">
      <t>カン</t>
    </rPh>
    <phoneticPr fontId="6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</si>
  <si>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6"/>
  </si>
  <si>
    <t>(株)みまちゃんネル</t>
    <rPh sb="0" eb="3">
      <t>カブシキガイシャ</t>
    </rPh>
    <phoneticPr fontId="6"/>
  </si>
  <si>
    <t>(株)作東バレンタインホテル</t>
    <rPh sb="0" eb="3">
      <t>カブシキガイシャ</t>
    </rPh>
    <rPh sb="3" eb="5">
      <t>サクトウ</t>
    </rPh>
    <phoneticPr fontId="6"/>
  </si>
  <si>
    <t>病院事業会計</t>
    <rPh sb="0" eb="2">
      <t>ビョウイン</t>
    </rPh>
    <rPh sb="2" eb="4">
      <t>ジギョウ</t>
    </rPh>
    <rPh sb="4" eb="6">
      <t>カイケイ</t>
    </rPh>
    <phoneticPr fontId="6"/>
  </si>
  <si>
    <t>-</t>
    <phoneticPr fontId="6"/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</si>
  <si>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</si>
  <si>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下水道事業会計</t>
    <rPh sb="0" eb="2">
      <t>ゲスイ</t>
    </rPh>
    <rPh sb="2" eb="3">
      <t>ドウ</t>
    </rPh>
    <rPh sb="3" eb="5">
      <t>ジギョウ</t>
    </rPh>
    <rPh sb="5" eb="7">
      <t>カイケイ</t>
    </rPh>
    <phoneticPr fontId="6"/>
  </si>
  <si>
    <t>市場価格のないもののうち連結対象団体以外に対するもの</t>
  </si>
  <si>
    <t>出資金額_x000D_
(A)</t>
  </si>
  <si>
    <t>強制評価減_x000D_
(H)</t>
    <phoneticPr fontId="6"/>
  </si>
  <si>
    <t>貸借対照表計上額_x000D_
(A) - (H)_x000D_
(I)</t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</si>
  <si>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6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</si>
  <si>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6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</si>
  <si>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6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</si>
  <si>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</si>
  <si>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6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</si>
  <si>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6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</si>
  <si>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6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</si>
  <si>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6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</si>
  <si>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6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</si>
  <si>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6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</si>
  <si>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6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</si>
  <si>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6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</si>
  <si>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6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</si>
  <si>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6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</si>
  <si>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6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</si>
  <si>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6"/>
  </si>
  <si>
    <t>基金の明細</t>
  </si>
  <si>
    <t>種類</t>
  </si>
  <si>
    <t>現金預金</t>
  </si>
  <si>
    <t>有価証券</t>
  </si>
  <si>
    <t>土地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</si>
  <si>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</si>
  <si>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</si>
  <si>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2">
      <t>ゲンサイ</t>
    </rPh>
    <rPh sb="2" eb="4">
      <t>キキン</t>
    </rPh>
    <phoneticPr fontId="8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</si>
  <si>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8"/>
  </si>
  <si>
    <t>ふるさと創生基金</t>
    <rPh sb="4" eb="6">
      <t>ソウセイ</t>
    </rPh>
    <rPh sb="6" eb="8">
      <t>キキン</t>
    </rPh>
    <phoneticPr fontId="8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</si>
  <si>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8"/>
  </si>
  <si>
    <t>産業基盤強靭化基金</t>
    <rPh sb="0" eb="2">
      <t>サンギョウ</t>
    </rPh>
    <rPh sb="2" eb="4">
      <t>キバン</t>
    </rPh>
    <rPh sb="4" eb="6">
      <t>キョウジン</t>
    </rPh>
    <rPh sb="6" eb="7">
      <t>カ</t>
    </rPh>
    <rPh sb="7" eb="9">
      <t>キキン</t>
    </rPh>
    <phoneticPr fontId="8"/>
  </si>
  <si>
    <t>土地開発基金</t>
    <rPh sb="0" eb="2">
      <t>トチ</t>
    </rPh>
    <rPh sb="2" eb="4">
      <t>カイハツ</t>
    </rPh>
    <rPh sb="4" eb="6">
      <t>キキン</t>
    </rPh>
    <phoneticPr fontId="8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</si>
  <si>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6"/>
  </si>
  <si>
    <t>障がい児教育推進基金</t>
    <rPh sb="0" eb="1">
      <t>ショウ</t>
    </rPh>
    <rPh sb="3" eb="4">
      <t>ジ</t>
    </rPh>
    <rPh sb="4" eb="6">
      <t>キョウイク</t>
    </rPh>
    <rPh sb="6" eb="8">
      <t>スイシン</t>
    </rPh>
    <rPh sb="8" eb="10">
      <t>キキン</t>
    </rPh>
    <phoneticPr fontId="6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</si>
  <si>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6"/>
  </si>
  <si>
    <t>小黒三郎基金</t>
    <rPh sb="0" eb="2">
      <t>コグロ</t>
    </rPh>
    <rPh sb="2" eb="4">
      <t>サブロウ</t>
    </rPh>
    <rPh sb="4" eb="6">
      <t>キキン</t>
    </rPh>
    <phoneticPr fontId="6"/>
  </si>
  <si>
    <t>介護・医療関係奨学基金</t>
    <rPh sb="0" eb="2">
      <t>カイゴ</t>
    </rPh>
    <rPh sb="3" eb="5">
      <t>イリョウ</t>
    </rPh>
    <rPh sb="5" eb="7">
      <t>カンケイ</t>
    </rPh>
    <rPh sb="7" eb="9">
      <t>ショウガク</t>
    </rPh>
    <rPh sb="9" eb="11">
      <t>キキン</t>
    </rPh>
    <phoneticPr fontId="6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</si>
  <si>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8"/>
  </si>
  <si>
    <t>地域振興基金</t>
    <rPh sb="0" eb="2">
      <t>チイキ</t>
    </rPh>
    <rPh sb="2" eb="4">
      <t>シンコウ</t>
    </rPh>
    <rPh sb="4" eb="6">
      <t>キキン</t>
    </rPh>
    <phoneticPr fontId="8"/>
  </si>
  <si>
    <t>ふるさと美作応援基金</t>
    <rPh sb="4" eb="6">
      <t>ミマサカ</t>
    </rPh>
    <rPh sb="6" eb="8">
      <t>オウエン</t>
    </rPh>
    <rPh sb="8" eb="10">
      <t>キキン</t>
    </rPh>
    <phoneticPr fontId="8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</si>
  <si>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8"/>
  </si>
  <si>
    <t>森林環境基金</t>
    <rPh sb="0" eb="2">
      <t>シンリン</t>
    </rPh>
    <rPh sb="2" eb="4">
      <t>カンキョウ</t>
    </rPh>
    <rPh sb="4" eb="6">
      <t>キキン</t>
    </rPh>
    <phoneticPr fontId="8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</si>
  <si>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8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</si>
  <si>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8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</si>
  <si>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</si>
  <si>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</si>
  <si>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</si>
  <si>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</si>
  <si>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</si>
  <si>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</si>
  <si>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</si>
  <si>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8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</si>
  <si>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8"/>
  </si>
  <si>
    <t>　地域総合整備資金貸付金</t>
    <phoneticPr fontId="6"/>
  </si>
  <si>
    <t>　美作市新型コロナウイルスに負けるな貸付金</t>
    <rPh sb="1" eb="4">
      <t>ミマサカシ</t>
    </rPh>
    <rPh sb="4" eb="6">
      <t>シンガタ</t>
    </rPh>
    <rPh sb="14" eb="15">
      <t>マ</t>
    </rPh>
    <rPh sb="18" eb="21">
      <t>カシツケキン</t>
    </rPh>
    <phoneticPr fontId="6"/>
  </si>
  <si>
    <t>　矢田茂・原田政次郎・福田五男奨学基金貸付金</t>
    <rPh sb="19" eb="21">
      <t>カシツケ</t>
    </rPh>
    <rPh sb="21" eb="22">
      <t>キン</t>
    </rPh>
    <phoneticPr fontId="8"/>
  </si>
  <si>
    <t>長期延滞債権の明細</t>
    <phoneticPr fontId="6"/>
  </si>
  <si>
    <t>徴収不能引当金計上額</t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</si>
  <si>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</si>
  <si>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6"/>
  </si>
  <si>
    <t>矢田茂・原田政次郎・福田五男奨学基金貸付金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rPh sb="18" eb="20">
      <t>カシツケ</t>
    </rPh>
    <rPh sb="20" eb="21">
      <t>キン</t>
    </rPh>
    <phoneticPr fontId="6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</si>
  <si>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1">
      <t>カシツケキン</t>
    </rPh>
    <phoneticPr fontId="6"/>
  </si>
  <si>
    <t>看護奨学金貸付金</t>
    <rPh sb="0" eb="2">
      <t>カンゴ</t>
    </rPh>
    <rPh sb="2" eb="5">
      <t>ショウガクキン</t>
    </rPh>
    <rPh sb="5" eb="7">
      <t>カシツケ</t>
    </rPh>
    <rPh sb="7" eb="8">
      <t>キン</t>
    </rPh>
    <phoneticPr fontId="6"/>
  </si>
  <si>
    <t>新型コロナウイルスに負けるな貸付金</t>
    <rPh sb="0" eb="2">
      <t>シンガタ</t>
    </rPh>
    <rPh sb="10" eb="11">
      <t>マ</t>
    </rPh>
    <rPh sb="14" eb="17">
      <t>カシツケキン</t>
    </rPh>
    <phoneticPr fontId="6"/>
  </si>
  <si>
    <t>小計</t>
  </si>
  <si>
    <t>【長期延滞債権】</t>
    <phoneticPr fontId="6"/>
  </si>
  <si>
    <t>地方税</t>
    <rPh sb="0" eb="3">
      <t>チホウゼイ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</si>
  <si>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</si>
  <si>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</si>
  <si>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</si>
  <si>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諸収入</t>
    <rPh sb="0" eb="3">
      <t>ショシュウニュウ</t>
    </rPh>
    <phoneticPr fontId="6"/>
  </si>
  <si>
    <t>未収金の明細</t>
  </si>
  <si>
    <t>【未収金】</t>
  </si>
  <si>
    <t>地方債等（借入先別）の明細</t>
  </si>
  <si>
    <t>年度：令和５年度</t>
    <rPh sb="3" eb="5">
      <t>レイワ</t>
    </rPh>
    <rPh sb="6" eb="8">
      <t>ネンド</t>
    </rPh>
    <phoneticPr fontId="6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</si>
  <si>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</si>
  <si>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</si>
  <si>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</si>
  <si>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</si>
  <si>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</si>
  <si>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</si>
  <si>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</si>
  <si>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</si>
  <si>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</si>
  <si>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　一般公共事業</t>
    <phoneticPr fontId="6"/>
  </si>
  <si>
    <t>　防災・減災・国土強靭化緊急事業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ジギョウ</t>
    </rPh>
    <phoneticPr fontId="6"/>
  </si>
  <si>
    <t>　災害復旧事業</t>
    <rPh sb="5" eb="7">
      <t>ジギョウ</t>
    </rPh>
    <phoneticPr fontId="6"/>
  </si>
  <si>
    <t>　全国防災事業</t>
    <rPh sb="1" eb="3">
      <t>ゼンコク</t>
    </rPh>
    <rPh sb="3" eb="5">
      <t>ボウサイ</t>
    </rPh>
    <rPh sb="5" eb="7">
      <t>ジギョウ</t>
    </rPh>
    <phoneticPr fontId="6"/>
  </si>
  <si>
    <t>　教育・福祉施設事業</t>
    <rPh sb="8" eb="10">
      <t>ジギョウ</t>
    </rPh>
    <phoneticPr fontId="6"/>
  </si>
  <si>
    <t>　一般単独事業</t>
    <phoneticPr fontId="6"/>
  </si>
  <si>
    <t>　辺地対策事業</t>
    <rPh sb="1" eb="3">
      <t>ヘンチ</t>
    </rPh>
    <rPh sb="3" eb="5">
      <t>タイサク</t>
    </rPh>
    <rPh sb="5" eb="7">
      <t>ジギョウ</t>
    </rPh>
    <phoneticPr fontId="6"/>
  </si>
  <si>
    <t>　過疎対策事業</t>
    <rPh sb="1" eb="5">
      <t>カソタイサク</t>
    </rPh>
    <rPh sb="5" eb="7">
      <t>ジギョウ</t>
    </rPh>
    <phoneticPr fontId="6"/>
  </si>
  <si>
    <t>　財源対策債</t>
    <rPh sb="1" eb="3">
      <t>ザイゲン</t>
    </rPh>
    <rPh sb="3" eb="5">
      <t>タイサク</t>
    </rPh>
    <rPh sb="5" eb="6">
      <t>サイ</t>
    </rPh>
    <phoneticPr fontId="6"/>
  </si>
  <si>
    <t>　臨時財政対策債</t>
  </si>
  <si>
    <t>　減税補てん債</t>
  </si>
  <si>
    <t>　その他</t>
    <rPh sb="3" eb="4">
      <t>タ</t>
    </rPh>
    <phoneticPr fontId="6"/>
  </si>
  <si>
    <t>　合計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</si>
  <si>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</si>
  <si>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</si>
  <si>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</si>
  <si>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</si>
  <si>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</si>
  <si>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</si>
  <si>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</si>
  <si>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</si>
  <si>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</si>
  <si>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</si>
  <si>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</si>
  <si>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</si>
  <si>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</si>
  <si>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</si>
  <si>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</si>
  <si>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</si>
  <si>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</si>
  <si>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</si>
  <si>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</si>
  <si>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</si>
  <si>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</si>
  <si>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</si>
  <si>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</si>
  <si>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</si>
  <si>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</si>
  <si>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</si>
  <si>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</si>
  <si>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</si>
  <si>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</si>
  <si>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</si>
  <si>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</si>
  <si>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</si>
  <si>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</si>
  <si>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補助金等の明細</t>
  </si>
  <si>
    <t>名称</t>
  </si>
  <si>
    <t>相手先</t>
  </si>
  <si>
    <t>金額</t>
  </si>
  <si>
    <t>支出目的</t>
  </si>
  <si>
    <t>他団体への公共施設等整備補助金等
(所有外資産分)</t>
    <phoneticPr fontId="6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</si>
  <si>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6"/>
  </si>
  <si>
    <t>岡山県</t>
    <rPh sb="0" eb="3">
      <t>オカヤマケン</t>
    </rPh>
    <phoneticPr fontId="6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</si>
  <si>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6"/>
  </si>
  <si>
    <t>高齢者住宅改造事業補助金</t>
    <rPh sb="0" eb="3">
      <t>コウレイシャ</t>
    </rPh>
    <rPh sb="3" eb="5">
      <t>ジュウタク</t>
    </rPh>
    <rPh sb="5" eb="7">
      <t>カイゾウ</t>
    </rPh>
    <rPh sb="7" eb="9">
      <t>ジギョウ</t>
    </rPh>
    <rPh sb="9" eb="12">
      <t>ホジョキン</t>
    </rPh>
    <phoneticPr fontId="6"/>
  </si>
  <si>
    <t>個人</t>
    <rPh sb="0" eb="2">
      <t>コジン</t>
    </rPh>
    <phoneticPr fontId="6"/>
  </si>
  <si>
    <t>高齢者の居住に適するよう住宅を改造する費用に対する補助</t>
    <rPh sb="12" eb="14">
      <t>ジュウタク</t>
    </rPh>
    <rPh sb="19" eb="21">
      <t>ヒヨウ</t>
    </rPh>
    <rPh sb="22" eb="23">
      <t>タイ</t>
    </rPh>
    <rPh sb="25" eb="27">
      <t>ホジョ</t>
    </rPh>
    <phoneticPr fontId="6"/>
  </si>
  <si>
    <t>集会施設等補修補助金</t>
    <rPh sb="0" eb="2">
      <t>シュウカイ</t>
    </rPh>
    <rPh sb="2" eb="4">
      <t>シセツ</t>
    </rPh>
    <rPh sb="4" eb="5">
      <t>トウ</t>
    </rPh>
    <rPh sb="5" eb="7">
      <t>ホシュウ</t>
    </rPh>
    <rPh sb="7" eb="10">
      <t>ホジョキン</t>
    </rPh>
    <phoneticPr fontId="6"/>
  </si>
  <si>
    <t>自治会等</t>
    <rPh sb="0" eb="3">
      <t>ジチカイ</t>
    </rPh>
    <rPh sb="3" eb="4">
      <t>トウ</t>
    </rPh>
    <phoneticPr fontId="6"/>
  </si>
  <si>
    <t>集会施設等の補修に対する補助</t>
    <rPh sb="0" eb="2">
      <t>シュウカイ</t>
    </rPh>
    <rPh sb="2" eb="4">
      <t>シセツ</t>
    </rPh>
    <rPh sb="4" eb="5">
      <t>トウ</t>
    </rPh>
    <rPh sb="6" eb="8">
      <t>ホシュウ</t>
    </rPh>
    <rPh sb="9" eb="10">
      <t>タイ</t>
    </rPh>
    <rPh sb="12" eb="14">
      <t>ホジョ</t>
    </rPh>
    <phoneticPr fontId="6"/>
  </si>
  <si>
    <t>計</t>
  </si>
  <si>
    <t>物価高騰対応重点支援給付金</t>
    <rPh sb="4" eb="6">
      <t>タイオウ</t>
    </rPh>
    <rPh sb="6" eb="8">
      <t>ジュウテン</t>
    </rPh>
    <phoneticPr fontId="6"/>
  </si>
  <si>
    <t>支給対象者</t>
    <rPh sb="0" eb="5">
      <t>シキュウタイショウシャ</t>
    </rPh>
    <phoneticPr fontId="6"/>
  </si>
  <si>
    <t>物価高騰対応緊急経済対策</t>
    <rPh sb="0" eb="4">
      <t>ブッカコウトウ</t>
    </rPh>
    <rPh sb="4" eb="6">
      <t>タイオウ</t>
    </rPh>
    <rPh sb="6" eb="8">
      <t>キンキュウ</t>
    </rPh>
    <rPh sb="8" eb="10">
      <t>ケイザイ</t>
    </rPh>
    <rPh sb="10" eb="12">
      <t>タイサク</t>
    </rPh>
    <phoneticPr fontId="6"/>
  </si>
  <si>
    <t>タクシー利用補助金</t>
    <rPh sb="4" eb="6">
      <t>リヨウ</t>
    </rPh>
    <rPh sb="6" eb="9">
      <t>ホジョキン</t>
    </rPh>
    <phoneticPr fontId="6"/>
  </si>
  <si>
    <t>支給対象者</t>
    <rPh sb="0" eb="2">
      <t>シキュウ</t>
    </rPh>
    <rPh sb="2" eb="4">
      <t>タイショウ</t>
    </rPh>
    <rPh sb="4" eb="5">
      <t>シャ</t>
    </rPh>
    <phoneticPr fontId="6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</si>
  <si>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6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</si>
  <si>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6"/>
  </si>
  <si>
    <t>社会福祉協議会</t>
    <rPh sb="0" eb="2">
      <t>シャカイ</t>
    </rPh>
    <rPh sb="2" eb="4">
      <t>フクシ</t>
    </rPh>
    <rPh sb="4" eb="7">
      <t>キョウギカイ</t>
    </rPh>
    <phoneticPr fontId="6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</si>
  <si>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6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</si>
  <si>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6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</si>
  <si>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6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</si>
  <si>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6"/>
  </si>
  <si>
    <t>農作物鳥獣害防止対策（防護柵設置）補助金</t>
    <rPh sb="17" eb="19">
      <t>ホジョ</t>
    </rPh>
    <rPh sb="19" eb="20">
      <t>キン</t>
    </rPh>
    <phoneticPr fontId="6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</si>
  <si>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6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</si>
  <si>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6"/>
  </si>
  <si>
    <t>移住定住促進給付金（若者他）</t>
    <rPh sb="0" eb="4">
      <t>イジュウテイジュウ</t>
    </rPh>
    <rPh sb="4" eb="6">
      <t>ソクシン</t>
    </rPh>
    <rPh sb="6" eb="9">
      <t>キュウフキン</t>
    </rPh>
    <rPh sb="10" eb="12">
      <t>ワカモノ</t>
    </rPh>
    <rPh sb="12" eb="13">
      <t>ホカ</t>
    </rPh>
    <phoneticPr fontId="6"/>
  </si>
  <si>
    <t>市外からの移住定住を促進するため住宅新築等への支援</t>
    <rPh sb="16" eb="18">
      <t>ジュウタク</t>
    </rPh>
    <rPh sb="18" eb="20">
      <t>シンチク</t>
    </rPh>
    <rPh sb="20" eb="21">
      <t>トウ</t>
    </rPh>
    <rPh sb="23" eb="25">
      <t>シエン</t>
    </rPh>
    <phoneticPr fontId="6"/>
  </si>
  <si>
    <t>バス運行維持費補助金</t>
    <rPh sb="9" eb="10">
      <t>キン</t>
    </rPh>
    <phoneticPr fontId="6"/>
  </si>
  <si>
    <t>民間バス事業者</t>
    <rPh sb="0" eb="2">
      <t>ミンカン</t>
    </rPh>
    <rPh sb="4" eb="7">
      <t>ジギョウシャ</t>
    </rPh>
    <phoneticPr fontId="6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</si>
  <si>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6"/>
  </si>
  <si>
    <t>中山間地域等直接支払事業補助金</t>
    <rPh sb="12" eb="15">
      <t>ホジョキン</t>
    </rPh>
    <phoneticPr fontId="6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</si>
  <si>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6"/>
  </si>
  <si>
    <t>多面的機能支払交付金事業</t>
    <rPh sb="0" eb="2">
      <t>タメン</t>
    </rPh>
    <rPh sb="2" eb="3">
      <t>テキ</t>
    </rPh>
    <rPh sb="3" eb="5">
      <t>キノウ</t>
    </rPh>
    <rPh sb="5" eb="7">
      <t>シハライ</t>
    </rPh>
    <rPh sb="7" eb="10">
      <t>コウフキン</t>
    </rPh>
    <rPh sb="10" eb="12">
      <t>ジギョウ</t>
    </rPh>
    <phoneticPr fontId="6"/>
  </si>
  <si>
    <t>農地等の維持保全を行う地域の共同活動を支援</t>
    <rPh sb="0" eb="2">
      <t>ノウチ</t>
    </rPh>
    <rPh sb="2" eb="3">
      <t>トウ</t>
    </rPh>
    <rPh sb="4" eb="6">
      <t>イジ</t>
    </rPh>
    <rPh sb="6" eb="8">
      <t>ホゼン</t>
    </rPh>
    <rPh sb="9" eb="10">
      <t>オコナ</t>
    </rPh>
    <rPh sb="11" eb="13">
      <t>チイキ</t>
    </rPh>
    <rPh sb="14" eb="16">
      <t>キョウドウ</t>
    </rPh>
    <rPh sb="16" eb="18">
      <t>カツドウ</t>
    </rPh>
    <rPh sb="19" eb="21">
      <t>シエン</t>
    </rPh>
    <phoneticPr fontId="6"/>
  </si>
  <si>
    <t>その他</t>
    <rPh sb="2" eb="3">
      <t>タ</t>
    </rPh>
    <phoneticPr fontId="6"/>
  </si>
  <si>
    <t>財源の明細</t>
  </si>
  <si>
    <t>会計</t>
  </si>
  <si>
    <t>財源の内容</t>
  </si>
  <si>
    <t>一般会計</t>
  </si>
  <si>
    <t>税収等</t>
  </si>
  <si>
    <t>地方譲与税</t>
    <rPh sb="0" eb="2">
      <t>チホウ</t>
    </rPh>
    <rPh sb="2" eb="4">
      <t>ジョウヨ</t>
    </rPh>
    <rPh sb="4" eb="5">
      <t>ゼイ</t>
    </rPh>
    <phoneticPr fontId="6"/>
  </si>
  <si>
    <t>地方交付税</t>
    <rPh sb="0" eb="2">
      <t>チホウ</t>
    </rPh>
    <rPh sb="2" eb="5">
      <t>コウフゼイ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</si>
  <si>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</si>
  <si>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</si>
  <si>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</si>
  <si>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</si>
  <si>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トウ</t>
    </rPh>
    <rPh sb="5" eb="8">
      <t>シシュツキン</t>
    </rPh>
    <phoneticPr fontId="6"/>
  </si>
  <si>
    <t>経常的_x000D_
補助金</t>
  </si>
  <si>
    <t>特別会計</t>
  </si>
  <si>
    <t>合計</t>
    <rPh sb="0" eb="2">
      <t>ゴウケイ</t>
    </rPh>
    <phoneticPr fontId="6"/>
  </si>
  <si>
    <t>税等</t>
    <rPh sb="0" eb="1">
      <t>ゼイ</t>
    </rPh>
    <rPh sb="1" eb="2">
      <t>トウ</t>
    </rPh>
    <phoneticPr fontId="6"/>
  </si>
  <si>
    <t>国県等補助金</t>
    <phoneticPr fontId="6"/>
  </si>
  <si>
    <t>財源情報の明細</t>
    <phoneticPr fontId="6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</si>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</sst>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#,##0.0"/>
  </numFmts>
  <fonts count="18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scheme val="minor"/>
    </font>
    <font>
      <b/>
      <sz val="9"/>
      <color indexed="10"/>
      <name val="MS P ゴシック"/>
      <family val="3"/>
      <charset val="128"/>
    </font>
    <font>
      <b/>
      <sz val="10"/>
      <color theme="1"/>
      <name val="游ゴシック"/>
      <family val="2"/>
      <scheme val="minor"/>
    </font>
    <font>
      <sz val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3" fontId="3" fillId="0" borderId="0" xfId="0" applyNumberFormat="1" applyFont="1"/>
    <xf numFmtId="3" fontId="4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/>
    </xf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Fill="1"/>
    <xf numFmtId="3" fontId="11" fillId="0" borderId="0" xfId="0" applyNumberFormat="1" applyFont="1"/>
    <xf numFmtId="3" fontId="10" fillId="0" borderId="0" xfId="0" applyNumberFormat="1" applyFont="1" applyAlignment="1">
      <alignment horizontal="right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 shrinkToFit="1"/>
    </xf>
    <xf numFmtId="3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/>
    </xf>
    <xf numFmtId="0" fontId="9" fillId="0" borderId="1" xfId="0" applyNumberFormat="1" applyFont="1" applyFill="1" applyBorder="1" applyAlignment="1">
      <alignment horizontal="left" vertical="center" shrinkToFit="1"/>
    </xf>
    <xf numFmtId="3" fontId="9" fillId="0" borderId="0" xfId="0" applyNumberFormat="1" applyFont="1" applyFill="1"/>
    <xf numFmtId="0" fontId="12" fillId="0" borderId="1" xfId="0" applyNumberFormat="1" applyFont="1" applyFill="1" applyBorder="1" applyAlignment="1">
      <alignment horizontal="left" vertical="center" shrinkToFit="1"/>
    </xf>
    <xf numFmtId="3" fontId="9" fillId="0" borderId="0" xfId="0" applyNumberFormat="1" applyFont="1" applyFill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3" fontId="0" fillId="0" borderId="0" xfId="0" applyNumberFormat="1" applyFont="1" applyAlignment="1">
      <alignment horizontal="right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shrinkToFit="1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left" vertical="center" shrinkToFit="1"/>
    </xf>
    <xf numFmtId="3" fontId="0" fillId="0" borderId="1" xfId="0" applyNumberFormat="1" applyFont="1" applyFill="1" applyBorder="1" applyAlignment="1">
      <alignment horizontal="right" vertical="center"/>
    </xf>
    <xf numFmtId="3" fontId="14" fillId="0" borderId="0" xfId="0" applyNumberFormat="1" applyFont="1" applyFill="1"/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left" vertical="center" indent="1" shrinkToFit="1"/>
    </xf>
    <xf numFmtId="3" fontId="14" fillId="0" borderId="2" xfId="0" applyNumberFormat="1" applyFont="1" applyBorder="1" applyAlignment="1">
      <alignment horizontal="left" vertical="center" indent="1" shrinkToFit="1"/>
    </xf>
    <xf numFmtId="3" fontId="14" fillId="0" borderId="2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right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shrinkToFit="1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3" fontId="14" fillId="2" borderId="8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vertical="center" shrinkToFit="1"/>
    </xf>
    <xf numFmtId="3" fontId="14" fillId="0" borderId="1" xfId="0" applyNumberFormat="1" applyFont="1" applyFill="1" applyBorder="1" applyAlignment="1">
      <alignment horizontal="right" vertical="center" shrinkToFit="1"/>
    </xf>
    <xf numFmtId="3" fontId="14" fillId="0" borderId="1" xfId="0" applyNumberFormat="1" applyFont="1" applyBorder="1" applyAlignment="1">
      <alignment horizontal="center" vertical="center" shrinkToFit="1"/>
    </xf>
    <xf numFmtId="3" fontId="14" fillId="0" borderId="9" xfId="0" applyNumberFormat="1" applyFont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right" vertical="center" shrinkToFit="1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16" fillId="0" borderId="8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0" borderId="12" xfId="0" applyNumberFormat="1" applyFont="1" applyBorder="1" applyAlignment="1">
      <alignment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view="pageBreakPreview" zoomScale="60" zoomScaleNormal="100" workbookViewId="0">
      <selection sqref="A1:H1"/>
    </sheetView>
  </sheetViews>
  <sheetFormatPr defaultColWidth="8.8984375" defaultRowHeight="10.8"/>
  <cols>
    <col min="1" max="1" width="30.796875" style="5" customWidth="1"/>
    <col min="2" max="8" width="15.796875" style="5" customWidth="1"/>
    <col min="9" max="16384" width="8.8984375" style="5"/>
  </cols>
  <sheetData>
    <row r="1" spans="1:8" ht="21">
      <c r="A1" s="74" t="s">
        <v>0</v>
      </c>
      <c r="B1" s="74"/>
      <c r="C1" s="74"/>
      <c r="D1" s="74"/>
      <c r="E1" s="74"/>
      <c r="F1" s="74"/>
      <c r="G1" s="74"/>
      <c r="H1" s="74"/>
    </row>
    <row r="2" spans="1:8" ht="13.2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2">
      <c r="A3" s="1" t="s">
        <v>3</v>
      </c>
      <c r="B3" s="1"/>
      <c r="C3" s="1"/>
      <c r="D3" s="1"/>
      <c r="E3" s="1"/>
      <c r="F3" s="1"/>
      <c r="G3" s="1"/>
      <c r="H3" s="1"/>
    </row>
    <row r="4" spans="1:8" ht="13.2">
      <c r="A4" s="1"/>
      <c r="B4" s="1"/>
      <c r="C4" s="1"/>
      <c r="D4" s="1"/>
      <c r="E4" s="1"/>
      <c r="F4" s="1"/>
      <c r="G4" s="1"/>
      <c r="H4" s="4" t="s">
        <v>4</v>
      </c>
    </row>
    <row r="5" spans="1:8" ht="32.4">
      <c r="A5" s="6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>
      <c r="A6" s="7" t="s">
        <v>13</v>
      </c>
      <c r="B6" s="2">
        <v>77876504</v>
      </c>
      <c r="C6" s="2">
        <v>3158463</v>
      </c>
      <c r="D6" s="2">
        <v>693735</v>
      </c>
      <c r="E6" s="2">
        <v>80341232</v>
      </c>
      <c r="F6" s="2">
        <v>49987988</v>
      </c>
      <c r="G6" s="2">
        <v>1390380</v>
      </c>
      <c r="H6" s="2">
        <v>30353245</v>
      </c>
    </row>
    <row r="7" spans="1:8">
      <c r="A7" s="7" t="s">
        <v>14</v>
      </c>
      <c r="B7" s="2">
        <v>6376085</v>
      </c>
      <c r="C7" s="2">
        <v>224152</v>
      </c>
      <c r="D7" s="2">
        <v>78871</v>
      </c>
      <c r="E7" s="2">
        <v>6521366</v>
      </c>
      <c r="F7" s="2" t="s">
        <v>15</v>
      </c>
      <c r="G7" s="2" t="s">
        <v>15</v>
      </c>
      <c r="H7" s="2">
        <v>6521366</v>
      </c>
    </row>
    <row r="8" spans="1:8">
      <c r="A8" s="7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</row>
    <row r="9" spans="1:8">
      <c r="A9" s="7" t="s">
        <v>17</v>
      </c>
      <c r="B9" s="2">
        <v>60371825</v>
      </c>
      <c r="C9" s="2">
        <v>628716</v>
      </c>
      <c r="D9" s="2">
        <v>266660</v>
      </c>
      <c r="E9" s="2">
        <v>60733880</v>
      </c>
      <c r="F9" s="2">
        <v>41928446</v>
      </c>
      <c r="G9" s="2">
        <v>1117912</v>
      </c>
      <c r="H9" s="2">
        <v>18805434</v>
      </c>
    </row>
    <row r="10" spans="1:8">
      <c r="A10" s="7" t="s">
        <v>18</v>
      </c>
      <c r="B10" s="2">
        <v>1456910</v>
      </c>
      <c r="C10" s="2">
        <v>220668</v>
      </c>
      <c r="D10" s="2">
        <v>8232</v>
      </c>
      <c r="E10" s="2">
        <v>1669346</v>
      </c>
      <c r="F10" s="2">
        <v>479377</v>
      </c>
      <c r="G10" s="2">
        <v>103369</v>
      </c>
      <c r="H10" s="2">
        <v>1189969</v>
      </c>
    </row>
    <row r="11" spans="1:8">
      <c r="A11" s="7" t="s">
        <v>19</v>
      </c>
      <c r="B11" s="2">
        <v>9192459</v>
      </c>
      <c r="C11" s="2">
        <v>226259</v>
      </c>
      <c r="D11" s="2" t="s">
        <v>15</v>
      </c>
      <c r="E11" s="2">
        <v>9418718</v>
      </c>
      <c r="F11" s="2">
        <v>7580164</v>
      </c>
      <c r="G11" s="2">
        <v>169099</v>
      </c>
      <c r="H11" s="2">
        <v>1838554</v>
      </c>
    </row>
    <row r="12" spans="1:8">
      <c r="A12" s="7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>
      <c r="A13" s="7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>
      <c r="A14" s="7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>
      <c r="A15" s="7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>
      <c r="A16" s="7" t="s">
        <v>24</v>
      </c>
      <c r="B16" s="2">
        <v>479224</v>
      </c>
      <c r="C16" s="2">
        <v>1858668</v>
      </c>
      <c r="D16" s="2">
        <v>339971</v>
      </c>
      <c r="E16" s="2">
        <v>1997921</v>
      </c>
      <c r="F16" s="2" t="s">
        <v>15</v>
      </c>
      <c r="G16" s="2" t="s">
        <v>15</v>
      </c>
      <c r="H16" s="2">
        <v>1997921</v>
      </c>
    </row>
    <row r="17" spans="1:8">
      <c r="A17" s="7" t="s">
        <v>25</v>
      </c>
      <c r="B17" s="2">
        <v>181678467</v>
      </c>
      <c r="C17" s="2">
        <v>898478</v>
      </c>
      <c r="D17" s="2">
        <v>346201</v>
      </c>
      <c r="E17" s="2">
        <v>182230744</v>
      </c>
      <c r="F17" s="2">
        <v>133371885</v>
      </c>
      <c r="G17" s="2">
        <v>3526563</v>
      </c>
      <c r="H17" s="2">
        <v>48858858</v>
      </c>
    </row>
    <row r="18" spans="1:8">
      <c r="A18" s="7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</row>
    <row r="19" spans="1:8">
      <c r="A19" s="7" t="s">
        <v>27</v>
      </c>
      <c r="B19" s="2">
        <v>302275</v>
      </c>
      <c r="C19" s="2">
        <v>46287</v>
      </c>
      <c r="D19" s="2">
        <v>0</v>
      </c>
      <c r="E19" s="2">
        <v>348562</v>
      </c>
      <c r="F19" s="2" t="s">
        <v>15</v>
      </c>
      <c r="G19" s="2" t="s">
        <v>15</v>
      </c>
      <c r="H19" s="2">
        <v>348562</v>
      </c>
    </row>
    <row r="20" spans="1:8">
      <c r="A20" s="7" t="s">
        <v>28</v>
      </c>
      <c r="B20" s="2">
        <v>11264</v>
      </c>
      <c r="C20" s="2">
        <v>3599</v>
      </c>
      <c r="D20" s="2">
        <v>0</v>
      </c>
      <c r="E20" s="2">
        <v>14863</v>
      </c>
      <c r="F20" s="2" t="s">
        <v>15</v>
      </c>
      <c r="G20" s="2" t="s">
        <v>15</v>
      </c>
      <c r="H20" s="2">
        <v>14863</v>
      </c>
    </row>
    <row r="21" spans="1:8">
      <c r="A21" s="7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>
      <c r="A22" s="7" t="s">
        <v>30</v>
      </c>
      <c r="B22" s="2">
        <v>0</v>
      </c>
      <c r="C22" s="2" t="s">
        <v>15</v>
      </c>
      <c r="D22" s="2" t="s">
        <v>15</v>
      </c>
      <c r="E22" s="2">
        <v>0</v>
      </c>
      <c r="F22" s="2" t="s">
        <v>15</v>
      </c>
      <c r="G22" s="2" t="s">
        <v>15</v>
      </c>
      <c r="H22" s="2">
        <v>0</v>
      </c>
    </row>
    <row r="23" spans="1:8">
      <c r="A23" s="7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pans="1:8">
      <c r="A24" s="7" t="s">
        <v>32</v>
      </c>
      <c r="B24" s="2">
        <v>3173372</v>
      </c>
      <c r="C24" s="2">
        <v>258701</v>
      </c>
      <c r="D24" s="2">
        <v>249485</v>
      </c>
      <c r="E24" s="2">
        <v>3182588</v>
      </c>
      <c r="F24" s="2" t="s">
        <v>15</v>
      </c>
      <c r="G24" s="2" t="s">
        <v>15</v>
      </c>
      <c r="H24" s="2">
        <v>3182588</v>
      </c>
    </row>
    <row r="25" spans="1:8">
      <c r="A25" s="7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</row>
    <row r="26" spans="1:8">
      <c r="A26" s="7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>
      <c r="A27" s="7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</row>
    <row r="28" spans="1:8">
      <c r="A28" s="7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>
      <c r="A29" s="7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>
      <c r="A30" s="7" t="s">
        <v>38</v>
      </c>
      <c r="B30" s="2">
        <v>3740</v>
      </c>
      <c r="C30" s="2" t="s">
        <v>15</v>
      </c>
      <c r="D30" s="2" t="s">
        <v>15</v>
      </c>
      <c r="E30" s="2">
        <v>3740</v>
      </c>
      <c r="F30" s="2" t="s">
        <v>15</v>
      </c>
      <c r="G30" s="2" t="s">
        <v>15</v>
      </c>
      <c r="H30" s="2">
        <v>3740</v>
      </c>
    </row>
    <row r="31" spans="1:8">
      <c r="A31" s="7" t="s">
        <v>39</v>
      </c>
      <c r="B31" s="2">
        <v>3996</v>
      </c>
      <c r="C31" s="2">
        <v>0</v>
      </c>
      <c r="D31" s="2">
        <v>0</v>
      </c>
      <c r="E31" s="2">
        <v>3996</v>
      </c>
      <c r="F31" s="2" t="s">
        <v>15</v>
      </c>
      <c r="G31" s="2" t="s">
        <v>15</v>
      </c>
      <c r="H31" s="2">
        <v>3996</v>
      </c>
    </row>
    <row r="32" spans="1:8">
      <c r="A32" s="7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</row>
    <row r="33" spans="1:8">
      <c r="A33" s="7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>
      <c r="A34" s="7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>
      <c r="A35" s="7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>
      <c r="A36" s="7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>
      <c r="A37" s="7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>
      <c r="A38" s="7" t="s">
        <v>46</v>
      </c>
      <c r="B38" s="2">
        <v>195190</v>
      </c>
      <c r="C38" s="2" t="s">
        <v>15</v>
      </c>
      <c r="D38" s="2" t="s">
        <v>15</v>
      </c>
      <c r="E38" s="2">
        <v>195190</v>
      </c>
      <c r="F38" s="2">
        <v>173852</v>
      </c>
      <c r="G38" s="2">
        <v>3695</v>
      </c>
      <c r="H38" s="2">
        <v>21338</v>
      </c>
    </row>
    <row r="39" spans="1:8">
      <c r="A39" s="7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</row>
    <row r="40" spans="1:8">
      <c r="A40" s="7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>
      <c r="A41" s="7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>
      <c r="A42" s="7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>
      <c r="A43" s="7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>
      <c r="A44" s="7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>
      <c r="A45" s="7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</row>
    <row r="46" spans="1:8">
      <c r="A46" s="7" t="s">
        <v>54</v>
      </c>
      <c r="B46" s="2">
        <v>19605204</v>
      </c>
      <c r="C46" s="2" t="s">
        <v>15</v>
      </c>
      <c r="D46" s="2" t="s">
        <v>15</v>
      </c>
      <c r="E46" s="2">
        <v>19605204</v>
      </c>
      <c r="F46" s="2">
        <v>12971083</v>
      </c>
      <c r="G46" s="2">
        <v>314813</v>
      </c>
      <c r="H46" s="2">
        <v>6634121</v>
      </c>
    </row>
    <row r="47" spans="1:8">
      <c r="A47" s="7" t="s">
        <v>55</v>
      </c>
      <c r="B47" s="2">
        <v>146105731</v>
      </c>
      <c r="C47" s="2">
        <v>264691</v>
      </c>
      <c r="D47" s="2" t="s">
        <v>15</v>
      </c>
      <c r="E47" s="2">
        <v>146370422</v>
      </c>
      <c r="F47" s="2">
        <v>111441367</v>
      </c>
      <c r="G47" s="2">
        <v>2938265</v>
      </c>
      <c r="H47" s="2">
        <v>34929055</v>
      </c>
    </row>
    <row r="48" spans="1:8">
      <c r="A48" s="7" t="s">
        <v>56</v>
      </c>
      <c r="B48" s="2">
        <v>11780</v>
      </c>
      <c r="C48" s="2" t="s">
        <v>15</v>
      </c>
      <c r="D48" s="2" t="s">
        <v>15</v>
      </c>
      <c r="E48" s="2">
        <v>11780</v>
      </c>
      <c r="F48" s="2">
        <v>1979</v>
      </c>
      <c r="G48" s="2">
        <v>247</v>
      </c>
      <c r="H48" s="2">
        <v>9801</v>
      </c>
    </row>
    <row r="49" spans="1:8">
      <c r="A49" s="7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pans="1:8">
      <c r="A50" s="7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pans="1:8">
      <c r="A51" s="7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>
      <c r="A52" s="7" t="s">
        <v>60</v>
      </c>
      <c r="B52" s="2">
        <v>1023688</v>
      </c>
      <c r="C52" s="2">
        <v>106323</v>
      </c>
      <c r="D52" s="2" t="s">
        <v>15</v>
      </c>
      <c r="E52" s="2">
        <v>1130011</v>
      </c>
      <c r="F52" s="2">
        <v>584778</v>
      </c>
      <c r="G52" s="2">
        <v>32407</v>
      </c>
      <c r="H52" s="2">
        <v>545232</v>
      </c>
    </row>
    <row r="53" spans="1:8">
      <c r="A53" s="7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</row>
    <row r="54" spans="1:8">
      <c r="A54" s="7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>
      <c r="A55" s="7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>
      <c r="A56" s="7" t="s">
        <v>64</v>
      </c>
      <c r="B56" s="2">
        <v>550416</v>
      </c>
      <c r="C56" s="2" t="s">
        <v>15</v>
      </c>
      <c r="D56" s="2" t="s">
        <v>15</v>
      </c>
      <c r="E56" s="2">
        <v>550416</v>
      </c>
      <c r="F56" s="2">
        <v>215763</v>
      </c>
      <c r="G56" s="2">
        <v>7706</v>
      </c>
      <c r="H56" s="2">
        <v>334653</v>
      </c>
    </row>
    <row r="57" spans="1:8">
      <c r="A57" s="7" t="s">
        <v>65</v>
      </c>
      <c r="B57" s="2">
        <v>2533516</v>
      </c>
      <c r="C57" s="2" t="s">
        <v>15</v>
      </c>
      <c r="D57" s="2" t="s">
        <v>15</v>
      </c>
      <c r="E57" s="2">
        <v>2533516</v>
      </c>
      <c r="F57" s="2">
        <v>2039694</v>
      </c>
      <c r="G57" s="2">
        <v>56458</v>
      </c>
      <c r="H57" s="2">
        <v>493822</v>
      </c>
    </row>
    <row r="58" spans="1:8">
      <c r="A58" s="7" t="s">
        <v>66</v>
      </c>
      <c r="B58" s="2">
        <v>7548284</v>
      </c>
      <c r="C58" s="2" t="s">
        <v>15</v>
      </c>
      <c r="D58" s="2" t="s">
        <v>15</v>
      </c>
      <c r="E58" s="2">
        <v>7548284</v>
      </c>
      <c r="F58" s="2">
        <v>5914384</v>
      </c>
      <c r="G58" s="2">
        <v>167972</v>
      </c>
      <c r="H58" s="2">
        <v>1633900</v>
      </c>
    </row>
    <row r="59" spans="1:8">
      <c r="A59" s="7" t="s">
        <v>67</v>
      </c>
      <c r="B59" s="2">
        <v>150949</v>
      </c>
      <c r="C59" s="2">
        <v>44979</v>
      </c>
      <c r="D59" s="2" t="s">
        <v>15</v>
      </c>
      <c r="E59" s="2">
        <v>195928</v>
      </c>
      <c r="F59" s="2">
        <v>28985</v>
      </c>
      <c r="G59" s="2">
        <v>5000</v>
      </c>
      <c r="H59" s="2">
        <v>166943</v>
      </c>
    </row>
    <row r="60" spans="1:8">
      <c r="A60" s="7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</row>
    <row r="61" spans="1:8">
      <c r="A61" s="7" t="s">
        <v>69</v>
      </c>
      <c r="B61" s="2">
        <v>459062</v>
      </c>
      <c r="C61" s="2">
        <v>173898</v>
      </c>
      <c r="D61" s="2">
        <v>96716</v>
      </c>
      <c r="E61" s="2">
        <v>536244</v>
      </c>
      <c r="F61" s="2" t="s">
        <v>15</v>
      </c>
      <c r="G61" s="2" t="s">
        <v>15</v>
      </c>
      <c r="H61" s="2">
        <v>536244</v>
      </c>
    </row>
    <row r="62" spans="1:8">
      <c r="A62" s="7" t="s">
        <v>70</v>
      </c>
      <c r="B62" s="2">
        <v>4497762</v>
      </c>
      <c r="C62" s="2">
        <v>61691</v>
      </c>
      <c r="D62" s="2">
        <v>84410</v>
      </c>
      <c r="E62" s="2">
        <v>4475042</v>
      </c>
      <c r="F62" s="2">
        <v>3743667</v>
      </c>
      <c r="G62" s="2">
        <v>248485</v>
      </c>
      <c r="H62" s="2">
        <v>731376</v>
      </c>
    </row>
    <row r="63" spans="1:8">
      <c r="A63" s="7" t="s">
        <v>71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</row>
    <row r="64" spans="1:8">
      <c r="A64" s="7" t="s">
        <v>72</v>
      </c>
      <c r="B64" s="2">
        <v>4274272</v>
      </c>
      <c r="C64" s="2">
        <v>61691</v>
      </c>
      <c r="D64" s="2">
        <v>84410</v>
      </c>
      <c r="E64" s="2">
        <v>4251552</v>
      </c>
      <c r="F64" s="2">
        <v>3743667</v>
      </c>
      <c r="G64" s="2">
        <v>248485</v>
      </c>
      <c r="H64" s="2">
        <v>507886</v>
      </c>
    </row>
    <row r="65" spans="1:8">
      <c r="A65" s="7" t="s">
        <v>73</v>
      </c>
      <c r="B65" s="2">
        <v>223490</v>
      </c>
      <c r="C65" s="2" t="s">
        <v>15</v>
      </c>
      <c r="D65" s="2" t="s">
        <v>15</v>
      </c>
      <c r="E65" s="2">
        <v>223490</v>
      </c>
      <c r="F65" s="2" t="s">
        <v>15</v>
      </c>
      <c r="G65" s="2" t="s">
        <v>15</v>
      </c>
      <c r="H65" s="2">
        <v>223490</v>
      </c>
    </row>
    <row r="66" spans="1:8">
      <c r="A66" s="7" t="s">
        <v>74</v>
      </c>
      <c r="B66" s="2">
        <v>264052733</v>
      </c>
      <c r="C66" s="2">
        <v>4118631</v>
      </c>
      <c r="D66" s="2">
        <v>1124346</v>
      </c>
      <c r="E66" s="2">
        <v>267047018</v>
      </c>
      <c r="F66" s="2">
        <v>187103540</v>
      </c>
      <c r="G66" s="2">
        <v>5165428</v>
      </c>
      <c r="H66" s="2">
        <v>79943479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="60" zoomScaleNormal="100" workbookViewId="0">
      <selection activeCell="F14" sqref="F14"/>
    </sheetView>
  </sheetViews>
  <sheetFormatPr defaultColWidth="8" defaultRowHeight="15"/>
  <cols>
    <col min="1" max="1" width="20.59765625" style="28" customWidth="1"/>
    <col min="2" max="9" width="11.59765625" style="28" customWidth="1"/>
    <col min="10" max="16384" width="8" style="28"/>
  </cols>
  <sheetData>
    <row r="1" spans="1:9" ht="28.8">
      <c r="A1" s="8" t="s">
        <v>225</v>
      </c>
    </row>
    <row r="2" spans="1:9" ht="18">
      <c r="A2" s="29" t="s">
        <v>1</v>
      </c>
    </row>
    <row r="3" spans="1:9" ht="18">
      <c r="A3" s="30" t="s">
        <v>85</v>
      </c>
    </row>
    <row r="4" spans="1:9" ht="18">
      <c r="I4" s="31" t="s">
        <v>87</v>
      </c>
    </row>
    <row r="5" spans="1:9" ht="37.5" customHeight="1">
      <c r="A5" s="55" t="s">
        <v>193</v>
      </c>
      <c r="B5" s="32" t="s">
        <v>226</v>
      </c>
      <c r="C5" s="33" t="s">
        <v>227</v>
      </c>
      <c r="D5" s="33" t="s">
        <v>228</v>
      </c>
      <c r="E5" s="33" t="s">
        <v>229</v>
      </c>
      <c r="F5" s="33" t="s">
        <v>230</v>
      </c>
      <c r="G5" s="33" t="s">
        <v>231</v>
      </c>
      <c r="H5" s="32" t="s">
        <v>232</v>
      </c>
      <c r="I5" s="33" t="s">
        <v>233</v>
      </c>
    </row>
    <row r="6" spans="1:9" ht="18" customHeight="1">
      <c r="A6" s="58">
        <v>23862264</v>
      </c>
      <c r="B6" s="41">
        <v>23682240</v>
      </c>
      <c r="C6" s="41">
        <v>105334</v>
      </c>
      <c r="D6" s="41">
        <v>73678</v>
      </c>
      <c r="E6" s="41">
        <v>320</v>
      </c>
      <c r="F6" s="41">
        <v>412</v>
      </c>
      <c r="G6" s="41">
        <v>280</v>
      </c>
      <c r="H6" s="41">
        <v>0</v>
      </c>
      <c r="I6" s="59">
        <v>0.3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="60" zoomScaleNormal="100" workbookViewId="0">
      <selection activeCell="B17" sqref="B17"/>
    </sheetView>
  </sheetViews>
  <sheetFormatPr defaultColWidth="8" defaultRowHeight="15"/>
  <cols>
    <col min="1" max="1" width="20.59765625" style="28" customWidth="1"/>
    <col min="2" max="2" width="101.59765625" style="28" customWidth="1"/>
    <col min="3" max="16384" width="8" style="28"/>
  </cols>
  <sheetData>
    <row r="1" spans="1:2" ht="28.8">
      <c r="A1" s="8" t="s">
        <v>234</v>
      </c>
    </row>
    <row r="2" spans="1:2" ht="18">
      <c r="A2" s="29" t="s">
        <v>1</v>
      </c>
    </row>
    <row r="3" spans="1:2" ht="18">
      <c r="A3" s="30" t="s">
        <v>85</v>
      </c>
    </row>
    <row r="4" spans="1:2" ht="18">
      <c r="B4" s="31" t="s">
        <v>87</v>
      </c>
    </row>
    <row r="5" spans="1:2" ht="22.5" customHeight="1">
      <c r="A5" s="60" t="s">
        <v>235</v>
      </c>
      <c r="B5" s="32" t="s">
        <v>236</v>
      </c>
    </row>
    <row r="6" spans="1:2" ht="18" customHeight="1">
      <c r="A6" s="61" t="s">
        <v>114</v>
      </c>
      <c r="B6" s="37" t="s">
        <v>114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100" workbookViewId="0">
      <selection activeCell="C8" sqref="C8"/>
    </sheetView>
  </sheetViews>
  <sheetFormatPr defaultColWidth="8" defaultRowHeight="15"/>
  <cols>
    <col min="1" max="1" width="17" style="28" customWidth="1"/>
    <col min="2" max="6" width="18.796875" style="28" customWidth="1"/>
    <col min="7" max="16384" width="8" style="28"/>
  </cols>
  <sheetData>
    <row r="1" spans="1:6" ht="28.8">
      <c r="A1" s="8" t="s">
        <v>237</v>
      </c>
    </row>
    <row r="2" spans="1:6" ht="18">
      <c r="A2" s="29" t="s">
        <v>1</v>
      </c>
    </row>
    <row r="3" spans="1:6" ht="18">
      <c r="A3" s="29" t="s">
        <v>85</v>
      </c>
    </row>
    <row r="4" spans="1:6" ht="18">
      <c r="F4" s="31" t="s">
        <v>87</v>
      </c>
    </row>
    <row r="5" spans="1:6" ht="22.5" customHeight="1">
      <c r="A5" s="75" t="s">
        <v>5</v>
      </c>
      <c r="B5" s="75" t="s">
        <v>238</v>
      </c>
      <c r="C5" s="75" t="s">
        <v>239</v>
      </c>
      <c r="D5" s="75" t="s">
        <v>240</v>
      </c>
      <c r="E5" s="75"/>
      <c r="F5" s="75" t="s">
        <v>241</v>
      </c>
    </row>
    <row r="6" spans="1:6" ht="22.5" customHeight="1">
      <c r="A6" s="75"/>
      <c r="B6" s="75"/>
      <c r="C6" s="75"/>
      <c r="D6" s="32" t="s">
        <v>242</v>
      </c>
      <c r="E6" s="32" t="s">
        <v>83</v>
      </c>
      <c r="F6" s="75"/>
    </row>
    <row r="7" spans="1:6" ht="18" customHeight="1">
      <c r="A7" s="62" t="s">
        <v>243</v>
      </c>
      <c r="B7" s="45">
        <v>84349</v>
      </c>
      <c r="C7" s="63">
        <v>703424</v>
      </c>
      <c r="D7" s="63">
        <v>0</v>
      </c>
      <c r="E7" s="63">
        <v>0</v>
      </c>
      <c r="F7" s="45">
        <f>B7+C7-D7-E7</f>
        <v>787773</v>
      </c>
    </row>
    <row r="8" spans="1:6" ht="18" customHeight="1">
      <c r="A8" s="62" t="s">
        <v>244</v>
      </c>
      <c r="B8" s="45">
        <v>120029</v>
      </c>
      <c r="C8" s="63">
        <v>0</v>
      </c>
      <c r="D8" s="63">
        <v>40861</v>
      </c>
      <c r="E8" s="63">
        <v>0</v>
      </c>
      <c r="F8" s="45">
        <f>B8+C8-D8-E8</f>
        <v>79168</v>
      </c>
    </row>
    <row r="9" spans="1:6" ht="18" customHeight="1">
      <c r="A9" s="40" t="s">
        <v>245</v>
      </c>
      <c r="B9" s="45">
        <v>1762460</v>
      </c>
      <c r="C9" s="63">
        <v>0</v>
      </c>
      <c r="D9" s="63">
        <v>149570</v>
      </c>
      <c r="E9" s="63">
        <v>0</v>
      </c>
      <c r="F9" s="45">
        <f>B9+C9-D9-E9</f>
        <v>1612890</v>
      </c>
    </row>
    <row r="10" spans="1:6" ht="18" customHeight="1">
      <c r="A10" s="40" t="s">
        <v>246</v>
      </c>
      <c r="B10" s="45">
        <v>0</v>
      </c>
      <c r="C10" s="63">
        <v>0</v>
      </c>
      <c r="D10" s="63">
        <v>0</v>
      </c>
      <c r="E10" s="63">
        <v>0</v>
      </c>
      <c r="F10" s="45">
        <f>B10+C10-D10-E10</f>
        <v>0</v>
      </c>
    </row>
    <row r="11" spans="1:6" ht="18" customHeight="1">
      <c r="A11" s="40" t="s">
        <v>247</v>
      </c>
      <c r="B11" s="45">
        <v>234863</v>
      </c>
      <c r="C11" s="63">
        <v>261778</v>
      </c>
      <c r="D11" s="63">
        <v>234863</v>
      </c>
      <c r="E11" s="63">
        <v>0</v>
      </c>
      <c r="F11" s="45">
        <f>B11+C11-D11-E11</f>
        <v>261778</v>
      </c>
    </row>
    <row r="12" spans="1:6" ht="18" customHeight="1">
      <c r="A12" s="37" t="s">
        <v>74</v>
      </c>
      <c r="B12" s="45">
        <f>SUM(B7:B11)</f>
        <v>2201701</v>
      </c>
      <c r="C12" s="45">
        <f>SUM(C7:C11)</f>
        <v>965202</v>
      </c>
      <c r="D12" s="45">
        <f>SUM(D7:D11)</f>
        <v>425294</v>
      </c>
      <c r="E12" s="45">
        <f>SUM(E7:E11)</f>
        <v>0</v>
      </c>
      <c r="F12" s="45">
        <f>SUM(F7:F11)</f>
        <v>2741609</v>
      </c>
    </row>
  </sheetData>
  <mergeCells count="5">
    <mergeCell ref="A5:A6"/>
    <mergeCell ref="B5:B6"/>
    <mergeCell ref="C5:C6"/>
    <mergeCell ref="D5:E5"/>
    <mergeCell ref="F5:F6"/>
  </mergeCells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="60" zoomScaleNormal="115" workbookViewId="0">
      <selection activeCell="B16" sqref="B16"/>
    </sheetView>
  </sheetViews>
  <sheetFormatPr defaultColWidth="8" defaultRowHeight="15"/>
  <cols>
    <col min="1" max="1" width="16" style="28" customWidth="1"/>
    <col min="2" max="2" width="30.3984375" style="28" customWidth="1"/>
    <col min="3" max="3" width="15.19921875" style="28" customWidth="1"/>
    <col min="4" max="4" width="11.796875" style="28" customWidth="1"/>
    <col min="5" max="5" width="30.5" style="28" customWidth="1"/>
    <col min="6" max="16384" width="8" style="28"/>
  </cols>
  <sheetData>
    <row r="1" spans="1:5" ht="28.8">
      <c r="A1" s="8" t="s">
        <v>248</v>
      </c>
    </row>
    <row r="2" spans="1:5" ht="18">
      <c r="A2" s="29" t="s">
        <v>1</v>
      </c>
    </row>
    <row r="3" spans="1:5" ht="18">
      <c r="A3" s="30" t="s">
        <v>85</v>
      </c>
    </row>
    <row r="4" spans="1:5" ht="18">
      <c r="E4" s="31" t="s">
        <v>87</v>
      </c>
    </row>
    <row r="5" spans="1:5" ht="22.5" customHeight="1">
      <c r="A5" s="32" t="s">
        <v>5</v>
      </c>
      <c r="B5" s="32" t="s">
        <v>249</v>
      </c>
      <c r="C5" s="32" t="s">
        <v>250</v>
      </c>
      <c r="D5" s="32" t="s">
        <v>251</v>
      </c>
      <c r="E5" s="32" t="s">
        <v>252</v>
      </c>
    </row>
    <row r="6" spans="1:5" ht="18" customHeight="1">
      <c r="A6" s="78" t="s">
        <v>253</v>
      </c>
      <c r="B6" s="64" t="s">
        <v>254</v>
      </c>
      <c r="C6" s="42" t="s">
        <v>255</v>
      </c>
      <c r="D6" s="65">
        <v>102740</v>
      </c>
      <c r="E6" s="42" t="s">
        <v>256</v>
      </c>
    </row>
    <row r="7" spans="1:5" ht="18" customHeight="1">
      <c r="A7" s="78"/>
      <c r="B7" s="64" t="s">
        <v>257</v>
      </c>
      <c r="C7" s="42" t="s">
        <v>258</v>
      </c>
      <c r="D7" s="65">
        <v>5475</v>
      </c>
      <c r="E7" s="42" t="s">
        <v>259</v>
      </c>
    </row>
    <row r="8" spans="1:5" ht="18" customHeight="1">
      <c r="A8" s="79"/>
      <c r="B8" s="64" t="s">
        <v>260</v>
      </c>
      <c r="C8" s="56" t="s">
        <v>261</v>
      </c>
      <c r="D8" s="65">
        <v>3081</v>
      </c>
      <c r="E8" s="56" t="s">
        <v>262</v>
      </c>
    </row>
    <row r="9" spans="1:5" ht="18" customHeight="1">
      <c r="A9" s="80"/>
      <c r="B9" s="66" t="s">
        <v>263</v>
      </c>
      <c r="C9" s="67"/>
      <c r="D9" s="65">
        <f>SUM(D6:D8)</f>
        <v>111296</v>
      </c>
      <c r="E9" s="67"/>
    </row>
    <row r="10" spans="1:5" ht="18" customHeight="1">
      <c r="A10" s="79"/>
      <c r="B10" s="42" t="s">
        <v>264</v>
      </c>
      <c r="C10" s="42" t="s">
        <v>265</v>
      </c>
      <c r="D10" s="65">
        <v>469510</v>
      </c>
      <c r="E10" s="64" t="s">
        <v>266</v>
      </c>
    </row>
    <row r="11" spans="1:5" ht="18" customHeight="1">
      <c r="A11" s="79"/>
      <c r="B11" s="42" t="s">
        <v>267</v>
      </c>
      <c r="C11" s="42" t="s">
        <v>268</v>
      </c>
      <c r="D11" s="65">
        <v>33369</v>
      </c>
      <c r="E11" s="64" t="s">
        <v>269</v>
      </c>
    </row>
    <row r="12" spans="1:5" ht="18" customHeight="1">
      <c r="A12" s="79"/>
      <c r="B12" s="42" t="s">
        <v>270</v>
      </c>
      <c r="C12" s="42" t="s">
        <v>271</v>
      </c>
      <c r="D12" s="65">
        <v>47304</v>
      </c>
      <c r="E12" s="64" t="s">
        <v>272</v>
      </c>
    </row>
    <row r="13" spans="1:5" ht="18" customHeight="1">
      <c r="A13" s="79"/>
      <c r="B13" s="42" t="s">
        <v>273</v>
      </c>
      <c r="C13" s="42" t="s">
        <v>274</v>
      </c>
      <c r="D13" s="65">
        <v>107799</v>
      </c>
      <c r="E13" s="64" t="s">
        <v>275</v>
      </c>
    </row>
    <row r="14" spans="1:5" ht="18" customHeight="1">
      <c r="A14" s="79"/>
      <c r="B14" s="42" t="s">
        <v>276</v>
      </c>
      <c r="C14" s="42" t="s">
        <v>277</v>
      </c>
      <c r="D14" s="65">
        <v>78166</v>
      </c>
      <c r="E14" s="64" t="s">
        <v>278</v>
      </c>
    </row>
    <row r="15" spans="1:5" ht="18" customHeight="1">
      <c r="A15" s="79"/>
      <c r="B15" s="42" t="s">
        <v>279</v>
      </c>
      <c r="C15" s="42" t="s">
        <v>265</v>
      </c>
      <c r="D15" s="65">
        <v>48713</v>
      </c>
      <c r="E15" s="64" t="s">
        <v>280</v>
      </c>
    </row>
    <row r="16" spans="1:5" ht="18" customHeight="1">
      <c r="A16" s="79"/>
      <c r="B16" s="42" t="s">
        <v>281</v>
      </c>
      <c r="C16" s="42" t="s">
        <v>282</v>
      </c>
      <c r="D16" s="65">
        <v>40618</v>
      </c>
      <c r="E16" s="64" t="s">
        <v>283</v>
      </c>
    </row>
    <row r="17" spans="1:5" ht="18" customHeight="1">
      <c r="A17" s="79"/>
      <c r="B17" s="42" t="s">
        <v>284</v>
      </c>
      <c r="C17" s="42" t="s">
        <v>268</v>
      </c>
      <c r="D17" s="65">
        <v>137901</v>
      </c>
      <c r="E17" s="64" t="s">
        <v>285</v>
      </c>
    </row>
    <row r="18" spans="1:5" ht="18" customHeight="1">
      <c r="A18" s="79"/>
      <c r="B18" s="42" t="s">
        <v>286</v>
      </c>
      <c r="C18" s="42" t="s">
        <v>268</v>
      </c>
      <c r="D18" s="65">
        <v>122825</v>
      </c>
      <c r="E18" s="64" t="s">
        <v>287</v>
      </c>
    </row>
    <row r="19" spans="1:5" ht="18" customHeight="1">
      <c r="A19" s="79"/>
      <c r="B19" s="42" t="s">
        <v>288</v>
      </c>
      <c r="C19" s="68"/>
      <c r="D19" s="65">
        <v>3143347</v>
      </c>
      <c r="E19" s="68"/>
    </row>
    <row r="20" spans="1:5" ht="18" customHeight="1">
      <c r="A20" s="80"/>
      <c r="B20" s="66" t="s">
        <v>263</v>
      </c>
      <c r="C20" s="67"/>
      <c r="D20" s="65">
        <f>SUM(D10:D19)</f>
        <v>4229552</v>
      </c>
      <c r="E20" s="67"/>
    </row>
    <row r="21" spans="1:5" ht="18" customHeight="1">
      <c r="A21" s="37" t="s">
        <v>74</v>
      </c>
      <c r="B21" s="67"/>
      <c r="C21" s="67"/>
      <c r="D21" s="65">
        <f>D9+D20</f>
        <v>4340848</v>
      </c>
      <c r="E21" s="67"/>
    </row>
  </sheetData>
  <mergeCells count="2">
    <mergeCell ref="A6:A9"/>
    <mergeCell ref="A10:A20"/>
  </mergeCells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2"/>
  <sheetViews>
    <sheetView view="pageBreakPreview" zoomScale="60" zoomScaleNormal="100" workbookViewId="0">
      <selection activeCell="D27" sqref="D27"/>
    </sheetView>
  </sheetViews>
  <sheetFormatPr defaultColWidth="8" defaultRowHeight="15"/>
  <cols>
    <col min="1" max="2" width="18.19921875" style="28" customWidth="1"/>
    <col min="3" max="3" width="22.3984375" style="28" customWidth="1"/>
    <col min="4" max="4" width="26" style="28" customWidth="1"/>
    <col min="5" max="5" width="22.3984375" style="28" customWidth="1"/>
    <col min="6" max="16384" width="8" style="28"/>
  </cols>
  <sheetData>
    <row r="1" spans="1:5" ht="28.8">
      <c r="A1" s="8" t="s">
        <v>289</v>
      </c>
    </row>
    <row r="2" spans="1:5" ht="18">
      <c r="A2" s="29" t="s">
        <v>1</v>
      </c>
    </row>
    <row r="3" spans="1:5" ht="18">
      <c r="A3" s="29" t="s">
        <v>85</v>
      </c>
    </row>
    <row r="4" spans="1:5" ht="18">
      <c r="E4" s="31" t="s">
        <v>87</v>
      </c>
    </row>
    <row r="5" spans="1:5" ht="22.5" customHeight="1">
      <c r="A5" s="32" t="s">
        <v>290</v>
      </c>
      <c r="B5" s="32" t="s">
        <v>5</v>
      </c>
      <c r="C5" s="75" t="s">
        <v>291</v>
      </c>
      <c r="D5" s="75"/>
      <c r="E5" s="32" t="s">
        <v>251</v>
      </c>
    </row>
    <row r="6" spans="1:5" ht="18" customHeight="1">
      <c r="A6" s="80" t="s">
        <v>292</v>
      </c>
      <c r="B6" s="80" t="s">
        <v>293</v>
      </c>
      <c r="C6" s="79" t="s">
        <v>184</v>
      </c>
      <c r="D6" s="82"/>
      <c r="E6" s="63">
        <v>3591952</v>
      </c>
    </row>
    <row r="7" spans="1:5" ht="18" customHeight="1">
      <c r="A7" s="80"/>
      <c r="B7" s="80"/>
      <c r="C7" s="79" t="s">
        <v>294</v>
      </c>
      <c r="D7" s="82"/>
      <c r="E7" s="63">
        <v>291789</v>
      </c>
    </row>
    <row r="8" spans="1:5" ht="18" customHeight="1">
      <c r="A8" s="80"/>
      <c r="B8" s="80"/>
      <c r="C8" s="79" t="s">
        <v>295</v>
      </c>
      <c r="D8" s="82"/>
      <c r="E8" s="63">
        <v>9963248</v>
      </c>
    </row>
    <row r="9" spans="1:5" ht="18" customHeight="1">
      <c r="A9" s="80"/>
      <c r="B9" s="80"/>
      <c r="C9" s="79" t="s">
        <v>296</v>
      </c>
      <c r="D9" s="82"/>
      <c r="E9" s="63">
        <v>622679</v>
      </c>
    </row>
    <row r="10" spans="1:5" ht="18" customHeight="1">
      <c r="A10" s="80"/>
      <c r="B10" s="80"/>
      <c r="C10" s="79" t="s">
        <v>186</v>
      </c>
      <c r="D10" s="82"/>
      <c r="E10" s="63">
        <v>177655</v>
      </c>
    </row>
    <row r="11" spans="1:5" ht="18" customHeight="1">
      <c r="A11" s="80"/>
      <c r="B11" s="80"/>
      <c r="C11" s="79" t="s">
        <v>288</v>
      </c>
      <c r="D11" s="82"/>
      <c r="E11" s="63">
        <f>E12-E6-E7-E8-E9-E10</f>
        <v>381131</v>
      </c>
    </row>
    <row r="12" spans="1:5" ht="18" customHeight="1">
      <c r="A12" s="80"/>
      <c r="B12" s="80"/>
      <c r="C12" s="80" t="s">
        <v>182</v>
      </c>
      <c r="D12" s="82"/>
      <c r="E12" s="63">
        <v>15028454</v>
      </c>
    </row>
    <row r="13" spans="1:5" ht="18" customHeight="1">
      <c r="A13" s="80"/>
      <c r="B13" s="80" t="s">
        <v>297</v>
      </c>
      <c r="C13" s="81" t="s">
        <v>298</v>
      </c>
      <c r="D13" s="40" t="s">
        <v>299</v>
      </c>
      <c r="E13" s="63">
        <v>116506</v>
      </c>
    </row>
    <row r="14" spans="1:5" ht="18" customHeight="1">
      <c r="A14" s="80"/>
      <c r="B14" s="80"/>
      <c r="C14" s="80"/>
      <c r="D14" s="40" t="s">
        <v>300</v>
      </c>
      <c r="E14" s="63">
        <v>37080</v>
      </c>
    </row>
    <row r="15" spans="1:5" ht="18" customHeight="1">
      <c r="A15" s="80"/>
      <c r="B15" s="80"/>
      <c r="C15" s="80"/>
      <c r="D15" s="37" t="s">
        <v>263</v>
      </c>
      <c r="E15" s="63">
        <f>SUM(E13:E14)</f>
        <v>153586</v>
      </c>
    </row>
    <row r="16" spans="1:5" ht="18" customHeight="1">
      <c r="A16" s="80"/>
      <c r="B16" s="80"/>
      <c r="C16" s="81" t="s">
        <v>301</v>
      </c>
      <c r="D16" s="40" t="s">
        <v>299</v>
      </c>
      <c r="E16" s="63">
        <v>2009195</v>
      </c>
    </row>
    <row r="17" spans="1:5" ht="18" customHeight="1">
      <c r="A17" s="80"/>
      <c r="B17" s="80"/>
      <c r="C17" s="80"/>
      <c r="D17" s="40" t="s">
        <v>300</v>
      </c>
      <c r="E17" s="63">
        <v>1247524</v>
      </c>
    </row>
    <row r="18" spans="1:5" ht="18" customHeight="1">
      <c r="A18" s="80"/>
      <c r="B18" s="80"/>
      <c r="C18" s="80"/>
      <c r="D18" s="37" t="s">
        <v>263</v>
      </c>
      <c r="E18" s="63">
        <f>SUM(E16:E17)</f>
        <v>3256719</v>
      </c>
    </row>
    <row r="19" spans="1:5" ht="18" customHeight="1">
      <c r="A19" s="82"/>
      <c r="B19" s="82"/>
      <c r="C19" s="80" t="s">
        <v>182</v>
      </c>
      <c r="D19" s="82"/>
      <c r="E19" s="63">
        <f>E15+E18</f>
        <v>3410305</v>
      </c>
    </row>
    <row r="20" spans="1:5" ht="18" customHeight="1">
      <c r="A20" s="82"/>
      <c r="B20" s="80" t="s">
        <v>74</v>
      </c>
      <c r="C20" s="82"/>
      <c r="D20" s="82"/>
      <c r="E20" s="63">
        <f>E12+E19</f>
        <v>18438759</v>
      </c>
    </row>
    <row r="21" spans="1:5" ht="18" customHeight="1">
      <c r="A21" s="83" t="s">
        <v>302</v>
      </c>
      <c r="B21" s="80" t="s">
        <v>293</v>
      </c>
      <c r="C21" s="79"/>
      <c r="D21" s="82"/>
      <c r="E21" s="63">
        <v>0</v>
      </c>
    </row>
    <row r="22" spans="1:5" ht="18" customHeight="1">
      <c r="A22" s="88"/>
      <c r="B22" s="80"/>
      <c r="C22" s="80" t="s">
        <v>182</v>
      </c>
      <c r="D22" s="82"/>
      <c r="E22" s="63">
        <v>0</v>
      </c>
    </row>
    <row r="23" spans="1:5" ht="18" customHeight="1">
      <c r="A23" s="88"/>
      <c r="B23" s="80" t="s">
        <v>297</v>
      </c>
      <c r="C23" s="81" t="s">
        <v>298</v>
      </c>
      <c r="D23" s="40" t="s">
        <v>299</v>
      </c>
      <c r="E23" s="63">
        <v>0</v>
      </c>
    </row>
    <row r="24" spans="1:5" ht="18" customHeight="1">
      <c r="A24" s="88"/>
      <c r="B24" s="80"/>
      <c r="C24" s="80"/>
      <c r="D24" s="40" t="s">
        <v>300</v>
      </c>
      <c r="E24" s="63">
        <v>0</v>
      </c>
    </row>
    <row r="25" spans="1:5" ht="18" customHeight="1">
      <c r="A25" s="88"/>
      <c r="B25" s="80"/>
      <c r="C25" s="80"/>
      <c r="D25" s="37" t="s">
        <v>263</v>
      </c>
      <c r="E25" s="63">
        <f>SUM(E23:E24)</f>
        <v>0</v>
      </c>
    </row>
    <row r="26" spans="1:5" ht="18" customHeight="1">
      <c r="A26" s="88"/>
      <c r="B26" s="80"/>
      <c r="C26" s="81" t="s">
        <v>301</v>
      </c>
      <c r="D26" s="40" t="s">
        <v>299</v>
      </c>
      <c r="E26" s="63">
        <v>0</v>
      </c>
    </row>
    <row r="27" spans="1:5" ht="18" customHeight="1">
      <c r="A27" s="88"/>
      <c r="B27" s="80"/>
      <c r="C27" s="80"/>
      <c r="D27" s="40" t="s">
        <v>300</v>
      </c>
      <c r="E27" s="63">
        <v>0</v>
      </c>
    </row>
    <row r="28" spans="1:5" ht="18" customHeight="1">
      <c r="A28" s="88"/>
      <c r="B28" s="80"/>
      <c r="C28" s="80"/>
      <c r="D28" s="37" t="s">
        <v>263</v>
      </c>
      <c r="E28" s="63">
        <f>SUM(E26:E27)</f>
        <v>0</v>
      </c>
    </row>
    <row r="29" spans="1:5" ht="18" customHeight="1">
      <c r="A29" s="88"/>
      <c r="B29" s="82"/>
      <c r="C29" s="80" t="s">
        <v>182</v>
      </c>
      <c r="D29" s="82"/>
      <c r="E29" s="63">
        <f>E22+E25+E28</f>
        <v>0</v>
      </c>
    </row>
    <row r="30" spans="1:5" ht="18" customHeight="1">
      <c r="A30" s="84"/>
      <c r="B30" s="80" t="s">
        <v>74</v>
      </c>
      <c r="C30" s="82"/>
      <c r="D30" s="82"/>
      <c r="E30" s="63">
        <f>E22+E29</f>
        <v>0</v>
      </c>
    </row>
    <row r="31" spans="1:5" ht="18" customHeight="1">
      <c r="A31" s="83" t="s">
        <v>303</v>
      </c>
      <c r="B31" s="85" t="s">
        <v>304</v>
      </c>
      <c r="C31" s="86"/>
      <c r="D31" s="87"/>
      <c r="E31" s="63">
        <f>E12+E22</f>
        <v>15028454</v>
      </c>
    </row>
    <row r="32" spans="1:5" ht="18" customHeight="1">
      <c r="A32" s="84"/>
      <c r="B32" s="85" t="s">
        <v>305</v>
      </c>
      <c r="C32" s="86"/>
      <c r="D32" s="87"/>
      <c r="E32" s="63">
        <f>E19+E29</f>
        <v>3410305</v>
      </c>
    </row>
  </sheetData>
  <mergeCells count="27"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</mergeCells>
  <phoneticPr fontId="6"/>
  <pageMargins left="0.39370078740157483" right="0.39370078740157483" top="0.39370078740157483" bottom="0.39370078740157483" header="0.19685039370078741" footer="0.19685039370078741"/>
  <pageSetup paperSize="9" scale="88" orientation="landscape" cellComments="asDisplayed" r:id="rId1"/>
  <headerFooter>
    <oddFooter>&amp;C&amp;9&amp;P/&amp;N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Zeros="0" view="pageBreakPreview" zoomScale="60" zoomScaleNormal="100" workbookViewId="0">
      <selection activeCell="D13" sqref="D13"/>
    </sheetView>
  </sheetViews>
  <sheetFormatPr defaultColWidth="8" defaultRowHeight="20.25" customHeight="1"/>
  <cols>
    <col min="1" max="1" width="21" style="29" customWidth="1"/>
    <col min="2" max="6" width="18.796875" style="29" customWidth="1"/>
    <col min="7" max="16384" width="8" style="29"/>
  </cols>
  <sheetData>
    <row r="1" spans="1:6" ht="20.25" customHeight="1">
      <c r="A1" s="89" t="s">
        <v>306</v>
      </c>
      <c r="B1" s="90"/>
      <c r="C1" s="90"/>
      <c r="D1" s="90"/>
      <c r="E1" s="90"/>
      <c r="F1" s="90"/>
    </row>
    <row r="2" spans="1:6" ht="20.25" customHeight="1">
      <c r="A2" s="69" t="s">
        <v>1</v>
      </c>
      <c r="B2" s="69"/>
      <c r="C2" s="69"/>
      <c r="D2" s="69"/>
      <c r="E2" s="69"/>
      <c r="F2" s="70" t="s">
        <v>85</v>
      </c>
    </row>
    <row r="3" spans="1:6" ht="20.25" customHeight="1">
      <c r="A3" s="69" t="s">
        <v>3</v>
      </c>
      <c r="B3" s="69"/>
      <c r="C3" s="69"/>
      <c r="D3" s="69"/>
      <c r="E3" s="69"/>
      <c r="F3" s="70" t="s">
        <v>4</v>
      </c>
    </row>
    <row r="4" spans="1:6" ht="20.25" customHeight="1">
      <c r="A4" s="91" t="s">
        <v>5</v>
      </c>
      <c r="B4" s="93" t="s">
        <v>251</v>
      </c>
      <c r="C4" s="93" t="s">
        <v>307</v>
      </c>
      <c r="D4" s="93"/>
      <c r="E4" s="93"/>
      <c r="F4" s="93"/>
    </row>
    <row r="5" spans="1:6" ht="20.25" customHeight="1">
      <c r="A5" s="91"/>
      <c r="B5" s="93"/>
      <c r="C5" s="93" t="s">
        <v>297</v>
      </c>
      <c r="D5" s="93" t="s">
        <v>308</v>
      </c>
      <c r="E5" s="93" t="s">
        <v>293</v>
      </c>
      <c r="F5" s="93" t="s">
        <v>83</v>
      </c>
    </row>
    <row r="6" spans="1:6" ht="20.25" customHeight="1" thickBot="1">
      <c r="A6" s="92"/>
      <c r="B6" s="94"/>
      <c r="C6" s="94"/>
      <c r="D6" s="94"/>
      <c r="E6" s="94"/>
      <c r="F6" s="94"/>
    </row>
    <row r="7" spans="1:6" ht="20.25" customHeight="1" thickTop="1">
      <c r="A7" s="71" t="s">
        <v>309</v>
      </c>
      <c r="B7" s="72">
        <v>20369813</v>
      </c>
      <c r="C7" s="72">
        <v>3256719</v>
      </c>
      <c r="D7" s="72">
        <v>1376608</v>
      </c>
      <c r="E7" s="72">
        <v>15736486</v>
      </c>
      <c r="F7" s="72"/>
    </row>
    <row r="8" spans="1:6" ht="20.25" customHeight="1">
      <c r="A8" s="71" t="s">
        <v>310</v>
      </c>
      <c r="B8" s="72">
        <v>3308506</v>
      </c>
      <c r="C8" s="72">
        <v>153586</v>
      </c>
      <c r="D8" s="72">
        <v>2944901</v>
      </c>
      <c r="E8" s="72">
        <v>210019</v>
      </c>
      <c r="F8" s="72"/>
    </row>
    <row r="9" spans="1:6" ht="20.25" customHeight="1">
      <c r="A9" s="71" t="s">
        <v>311</v>
      </c>
      <c r="B9" s="72">
        <v>1712069</v>
      </c>
      <c r="C9" s="72"/>
      <c r="D9" s="72">
        <v>52500</v>
      </c>
      <c r="E9" s="72">
        <v>1659569</v>
      </c>
      <c r="F9" s="72"/>
    </row>
    <row r="10" spans="1:6" ht="20.25" customHeight="1">
      <c r="A10" s="71" t="s">
        <v>83</v>
      </c>
      <c r="B10" s="72">
        <v>369191</v>
      </c>
      <c r="C10" s="72"/>
      <c r="D10" s="72"/>
      <c r="E10" s="72">
        <v>369191</v>
      </c>
      <c r="F10" s="72"/>
    </row>
    <row r="11" spans="1:6" ht="20.25" customHeight="1">
      <c r="A11" s="73" t="s">
        <v>74</v>
      </c>
      <c r="B11" s="72">
        <v>25759579</v>
      </c>
      <c r="C11" s="72">
        <v>3410305</v>
      </c>
      <c r="D11" s="72">
        <v>4374009</v>
      </c>
      <c r="E11" s="72">
        <v>17975265</v>
      </c>
      <c r="F11" s="72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6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view="pageBreakPreview" zoomScale="60" zoomScaleNormal="100" workbookViewId="0">
      <selection activeCell="B7" sqref="B7"/>
    </sheetView>
  </sheetViews>
  <sheetFormatPr defaultColWidth="8" defaultRowHeight="15"/>
  <cols>
    <col min="1" max="1" width="54.796875" style="28" customWidth="1"/>
    <col min="2" max="2" width="36.796875" style="28" customWidth="1"/>
    <col min="3" max="16384" width="8" style="28"/>
  </cols>
  <sheetData>
    <row r="1" spans="1:2" ht="28.8">
      <c r="A1" s="8" t="s">
        <v>312</v>
      </c>
    </row>
    <row r="2" spans="1:2" ht="18">
      <c r="A2" s="29" t="s">
        <v>1</v>
      </c>
    </row>
    <row r="3" spans="1:2" ht="18">
      <c r="A3" s="29" t="s">
        <v>85</v>
      </c>
    </row>
    <row r="4" spans="1:2" ht="18">
      <c r="B4" s="31" t="s">
        <v>87</v>
      </c>
    </row>
    <row r="5" spans="1:2" ht="22.5" customHeight="1">
      <c r="A5" s="32" t="s">
        <v>138</v>
      </c>
      <c r="B5" s="32" t="s">
        <v>241</v>
      </c>
    </row>
    <row r="6" spans="1:2" ht="18" customHeight="1">
      <c r="A6" s="40" t="s">
        <v>313</v>
      </c>
      <c r="B6" s="63">
        <v>1776728</v>
      </c>
    </row>
    <row r="7" spans="1:2" ht="18" customHeight="1">
      <c r="A7" s="37" t="s">
        <v>74</v>
      </c>
      <c r="B7" s="45">
        <f>SUM(B6)</f>
        <v>1776728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BreakPreview" topLeftCell="A16" zoomScale="60" zoomScaleNormal="100" workbookViewId="0">
      <selection sqref="A1:J1"/>
    </sheetView>
  </sheetViews>
  <sheetFormatPr defaultColWidth="8.8984375" defaultRowHeight="10.8"/>
  <cols>
    <col min="1" max="1" width="30.796875" style="5" customWidth="1"/>
    <col min="2" max="11" width="15.796875" style="5" customWidth="1"/>
    <col min="12" max="16384" width="8.8984375" style="5"/>
  </cols>
  <sheetData>
    <row r="1" spans="1:10" ht="21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.2">
      <c r="A2" s="1" t="s">
        <v>1</v>
      </c>
      <c r="B2" s="1"/>
      <c r="C2" s="1"/>
      <c r="D2" s="1"/>
      <c r="E2" s="1"/>
      <c r="F2" s="1"/>
      <c r="G2" s="1"/>
      <c r="H2" s="1"/>
      <c r="I2" s="1"/>
      <c r="J2" s="4" t="s">
        <v>2</v>
      </c>
    </row>
    <row r="3" spans="1:10" ht="13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2">
      <c r="A4" s="1"/>
      <c r="B4" s="1"/>
      <c r="C4" s="1"/>
      <c r="D4" s="1"/>
      <c r="E4" s="1"/>
      <c r="F4" s="1"/>
      <c r="G4" s="1"/>
      <c r="H4" s="1"/>
      <c r="I4" s="1"/>
      <c r="J4" s="4" t="s">
        <v>4</v>
      </c>
    </row>
    <row r="5" spans="1:10" ht="21.6">
      <c r="A5" s="6" t="s">
        <v>5</v>
      </c>
      <c r="B5" s="3" t="s">
        <v>76</v>
      </c>
      <c r="C5" s="6" t="s">
        <v>77</v>
      </c>
      <c r="D5" s="6" t="s">
        <v>78</v>
      </c>
      <c r="E5" s="6" t="s">
        <v>79</v>
      </c>
      <c r="F5" s="6" t="s">
        <v>80</v>
      </c>
      <c r="G5" s="6" t="s">
        <v>81</v>
      </c>
      <c r="H5" s="6" t="s">
        <v>82</v>
      </c>
      <c r="I5" s="6" t="s">
        <v>83</v>
      </c>
      <c r="J5" s="6" t="s">
        <v>74</v>
      </c>
    </row>
    <row r="6" spans="1:10">
      <c r="A6" s="7" t="s">
        <v>13</v>
      </c>
      <c r="B6" s="2">
        <v>1921160</v>
      </c>
      <c r="C6" s="2">
        <v>11182896</v>
      </c>
      <c r="D6" s="2">
        <v>1871269</v>
      </c>
      <c r="E6" s="2">
        <v>3327141</v>
      </c>
      <c r="F6" s="2">
        <v>3821083</v>
      </c>
      <c r="G6" s="2">
        <v>638410</v>
      </c>
      <c r="H6" s="2">
        <v>7569241</v>
      </c>
      <c r="I6" s="2">
        <v>22045</v>
      </c>
      <c r="J6" s="2">
        <v>30353245</v>
      </c>
    </row>
    <row r="7" spans="1:10">
      <c r="A7" s="7" t="s">
        <v>14</v>
      </c>
      <c r="B7" s="2">
        <v>842407</v>
      </c>
      <c r="C7" s="2">
        <v>2158919</v>
      </c>
      <c r="D7" s="2">
        <v>491278</v>
      </c>
      <c r="E7" s="2">
        <v>125351</v>
      </c>
      <c r="F7" s="2">
        <v>1131467</v>
      </c>
      <c r="G7" s="2">
        <v>85046</v>
      </c>
      <c r="H7" s="2">
        <v>1686895</v>
      </c>
      <c r="I7" s="2">
        <v>2</v>
      </c>
      <c r="J7" s="2">
        <v>6521366</v>
      </c>
    </row>
    <row r="8" spans="1:10">
      <c r="A8" s="7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15</v>
      </c>
      <c r="J8" s="2" t="s">
        <v>15</v>
      </c>
    </row>
    <row r="9" spans="1:10">
      <c r="A9" s="7" t="s">
        <v>17</v>
      </c>
      <c r="B9" s="2">
        <v>960573</v>
      </c>
      <c r="C9" s="2">
        <v>7848822</v>
      </c>
      <c r="D9" s="2">
        <v>1043930</v>
      </c>
      <c r="E9" s="2">
        <v>2592360</v>
      </c>
      <c r="F9" s="2">
        <v>2054142</v>
      </c>
      <c r="G9" s="2">
        <v>537087</v>
      </c>
      <c r="H9" s="2">
        <v>3752026</v>
      </c>
      <c r="I9" s="2">
        <v>16494</v>
      </c>
      <c r="J9" s="2">
        <v>18805434</v>
      </c>
    </row>
    <row r="10" spans="1:10">
      <c r="A10" s="7" t="s">
        <v>18</v>
      </c>
      <c r="B10" s="2">
        <v>20516</v>
      </c>
      <c r="C10" s="2">
        <v>768647</v>
      </c>
      <c r="D10" s="2">
        <v>69714</v>
      </c>
      <c r="E10" s="2">
        <v>55614</v>
      </c>
      <c r="F10" s="2">
        <v>199290</v>
      </c>
      <c r="G10" s="2">
        <v>367</v>
      </c>
      <c r="H10" s="2">
        <v>70271</v>
      </c>
      <c r="I10" s="2">
        <v>5549</v>
      </c>
      <c r="J10" s="2">
        <v>1189969</v>
      </c>
    </row>
    <row r="11" spans="1:10">
      <c r="A11" s="7" t="s">
        <v>19</v>
      </c>
      <c r="B11" s="2">
        <v>94980</v>
      </c>
      <c r="C11" s="2">
        <v>376573</v>
      </c>
      <c r="D11" s="2">
        <v>12027</v>
      </c>
      <c r="E11" s="2">
        <v>553816</v>
      </c>
      <c r="F11" s="2">
        <v>436183</v>
      </c>
      <c r="G11" s="2">
        <v>15910</v>
      </c>
      <c r="H11" s="2">
        <v>349065</v>
      </c>
      <c r="I11" s="2" t="s">
        <v>15</v>
      </c>
      <c r="J11" s="2">
        <v>1838554</v>
      </c>
    </row>
    <row r="12" spans="1:10">
      <c r="A12" s="7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  <c r="J12" s="2" t="s">
        <v>15</v>
      </c>
    </row>
    <row r="13" spans="1:10">
      <c r="A13" s="7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  <c r="J13" s="2" t="s">
        <v>15</v>
      </c>
    </row>
    <row r="14" spans="1:10">
      <c r="A14" s="7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  <c r="J14" s="2" t="s">
        <v>15</v>
      </c>
    </row>
    <row r="15" spans="1:10">
      <c r="A15" s="7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  <c r="J15" s="2" t="s">
        <v>15</v>
      </c>
    </row>
    <row r="16" spans="1:10">
      <c r="A16" s="7" t="s">
        <v>24</v>
      </c>
      <c r="B16" s="2">
        <v>2684</v>
      </c>
      <c r="C16" s="2">
        <v>29934</v>
      </c>
      <c r="D16" s="2">
        <v>254320</v>
      </c>
      <c r="E16" s="2" t="s">
        <v>15</v>
      </c>
      <c r="F16" s="2" t="s">
        <v>15</v>
      </c>
      <c r="G16" s="2" t="s">
        <v>15</v>
      </c>
      <c r="H16" s="2">
        <v>1710983</v>
      </c>
      <c r="I16" s="2" t="s">
        <v>15</v>
      </c>
      <c r="J16" s="2">
        <v>1997921</v>
      </c>
    </row>
    <row r="17" spans="1:10">
      <c r="A17" s="7" t="s">
        <v>25</v>
      </c>
      <c r="B17" s="2">
        <v>45556786</v>
      </c>
      <c r="C17" s="2">
        <v>162940</v>
      </c>
      <c r="D17" s="2">
        <v>5276</v>
      </c>
      <c r="E17" s="2">
        <v>15337</v>
      </c>
      <c r="F17" s="2">
        <v>2609189</v>
      </c>
      <c r="G17" s="2">
        <v>579</v>
      </c>
      <c r="H17" s="2">
        <v>291599</v>
      </c>
      <c r="I17" s="2">
        <v>217151</v>
      </c>
      <c r="J17" s="2">
        <v>48858858</v>
      </c>
    </row>
    <row r="18" spans="1:10">
      <c r="A18" s="7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  <c r="I18" s="2" t="s">
        <v>15</v>
      </c>
      <c r="J18" s="2" t="s">
        <v>15</v>
      </c>
    </row>
    <row r="19" spans="1:10">
      <c r="A19" s="7" t="s">
        <v>27</v>
      </c>
      <c r="B19" s="2">
        <v>304958</v>
      </c>
      <c r="C19" s="2">
        <v>40309</v>
      </c>
      <c r="D19" s="2">
        <v>2917</v>
      </c>
      <c r="E19" s="2" t="s">
        <v>15</v>
      </c>
      <c r="F19" s="2">
        <v>379</v>
      </c>
      <c r="G19" s="2" t="s">
        <v>15</v>
      </c>
      <c r="H19" s="2">
        <v>0</v>
      </c>
      <c r="I19" s="2">
        <v>0</v>
      </c>
      <c r="J19" s="2">
        <v>348562</v>
      </c>
    </row>
    <row r="20" spans="1:10">
      <c r="A20" s="7" t="s">
        <v>28</v>
      </c>
      <c r="B20" s="2">
        <v>9490</v>
      </c>
      <c r="C20" s="2">
        <v>0</v>
      </c>
      <c r="D20" s="2">
        <v>0</v>
      </c>
      <c r="E20" s="2">
        <v>1894</v>
      </c>
      <c r="F20" s="2">
        <v>3479</v>
      </c>
      <c r="G20" s="2" t="s">
        <v>15</v>
      </c>
      <c r="H20" s="2">
        <v>0</v>
      </c>
      <c r="I20" s="2">
        <v>0</v>
      </c>
      <c r="J20" s="2">
        <v>14863</v>
      </c>
    </row>
    <row r="21" spans="1:10">
      <c r="A21" s="7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  <c r="J21" s="2" t="s">
        <v>15</v>
      </c>
    </row>
    <row r="22" spans="1:10">
      <c r="A22" s="7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  <c r="I22" s="2">
        <v>0</v>
      </c>
      <c r="J22" s="2">
        <v>0</v>
      </c>
    </row>
    <row r="23" spans="1:10">
      <c r="A23" s="7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  <c r="I23" s="2" t="s">
        <v>15</v>
      </c>
      <c r="J23" s="2" t="s">
        <v>15</v>
      </c>
    </row>
    <row r="24" spans="1:10">
      <c r="A24" s="7" t="s">
        <v>32</v>
      </c>
      <c r="B24" s="2">
        <v>2826169</v>
      </c>
      <c r="C24" s="2">
        <v>122632</v>
      </c>
      <c r="D24" s="2">
        <v>960</v>
      </c>
      <c r="E24" s="2">
        <v>7011</v>
      </c>
      <c r="F24" s="2">
        <v>97167</v>
      </c>
      <c r="G24" s="2">
        <v>579</v>
      </c>
      <c r="H24" s="2">
        <v>128070</v>
      </c>
      <c r="I24" s="2" t="s">
        <v>15</v>
      </c>
      <c r="J24" s="2">
        <v>3182588</v>
      </c>
    </row>
    <row r="25" spans="1:10">
      <c r="A25" s="7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  <c r="I25" s="2" t="s">
        <v>15</v>
      </c>
      <c r="J25" s="2" t="s">
        <v>15</v>
      </c>
    </row>
    <row r="26" spans="1:10">
      <c r="A26" s="7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  <c r="J26" s="2" t="s">
        <v>15</v>
      </c>
    </row>
    <row r="27" spans="1:10">
      <c r="A27" s="7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  <c r="I27" s="2" t="s">
        <v>15</v>
      </c>
      <c r="J27" s="2" t="s">
        <v>15</v>
      </c>
    </row>
    <row r="28" spans="1:10">
      <c r="A28" s="7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  <c r="J28" s="2" t="s">
        <v>15</v>
      </c>
    </row>
    <row r="29" spans="1:10">
      <c r="A29" s="7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  <c r="J29" s="2" t="s">
        <v>15</v>
      </c>
    </row>
    <row r="30" spans="1:10">
      <c r="A30" s="7" t="s">
        <v>38</v>
      </c>
      <c r="B30" s="2">
        <v>811</v>
      </c>
      <c r="C30" s="2" t="s">
        <v>15</v>
      </c>
      <c r="D30" s="2" t="s">
        <v>15</v>
      </c>
      <c r="E30" s="2" t="s">
        <v>15</v>
      </c>
      <c r="F30" s="2">
        <v>2929</v>
      </c>
      <c r="G30" s="2" t="s">
        <v>15</v>
      </c>
      <c r="H30" s="2" t="s">
        <v>15</v>
      </c>
      <c r="I30" s="2" t="s">
        <v>15</v>
      </c>
      <c r="J30" s="2">
        <v>3740</v>
      </c>
    </row>
    <row r="31" spans="1:10">
      <c r="A31" s="7" t="s">
        <v>39</v>
      </c>
      <c r="B31" s="2">
        <v>1400</v>
      </c>
      <c r="C31" s="2" t="s">
        <v>15</v>
      </c>
      <c r="D31" s="2" t="s">
        <v>15</v>
      </c>
      <c r="E31" s="2">
        <v>306</v>
      </c>
      <c r="F31" s="2">
        <v>2291</v>
      </c>
      <c r="G31" s="2" t="s">
        <v>15</v>
      </c>
      <c r="H31" s="2">
        <v>0</v>
      </c>
      <c r="I31" s="2">
        <v>0</v>
      </c>
      <c r="J31" s="2">
        <v>3996</v>
      </c>
    </row>
    <row r="32" spans="1:10">
      <c r="A32" s="7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  <c r="I32" s="2" t="s">
        <v>15</v>
      </c>
      <c r="J32" s="2" t="s">
        <v>15</v>
      </c>
    </row>
    <row r="33" spans="1:10">
      <c r="A33" s="7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  <c r="J33" s="2" t="s">
        <v>15</v>
      </c>
    </row>
    <row r="34" spans="1:10">
      <c r="A34" s="7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  <c r="J34" s="2" t="s">
        <v>15</v>
      </c>
    </row>
    <row r="35" spans="1:10">
      <c r="A35" s="7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  <c r="J35" s="2" t="s">
        <v>15</v>
      </c>
    </row>
    <row r="36" spans="1:10">
      <c r="A36" s="7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  <c r="J36" s="2" t="s">
        <v>15</v>
      </c>
    </row>
    <row r="37" spans="1:10">
      <c r="A37" s="7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  <c r="J37" s="2" t="s">
        <v>15</v>
      </c>
    </row>
    <row r="38" spans="1:10">
      <c r="A38" s="7" t="s">
        <v>46</v>
      </c>
      <c r="B38" s="2">
        <v>21338</v>
      </c>
      <c r="C38" s="2">
        <v>0</v>
      </c>
      <c r="D38" s="2">
        <v>0</v>
      </c>
      <c r="E38" s="2" t="s">
        <v>15</v>
      </c>
      <c r="F38" s="2" t="s">
        <v>15</v>
      </c>
      <c r="G38" s="2" t="s">
        <v>15</v>
      </c>
      <c r="H38" s="2">
        <v>0</v>
      </c>
      <c r="I38" s="2" t="s">
        <v>15</v>
      </c>
      <c r="J38" s="2">
        <v>21338</v>
      </c>
    </row>
    <row r="39" spans="1:10">
      <c r="A39" s="7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  <c r="I39" s="2" t="s">
        <v>15</v>
      </c>
      <c r="J39" s="2" t="s">
        <v>15</v>
      </c>
    </row>
    <row r="40" spans="1:10">
      <c r="A40" s="7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  <c r="J40" s="2" t="s">
        <v>15</v>
      </c>
    </row>
    <row r="41" spans="1:10">
      <c r="A41" s="7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  <c r="J41" s="2" t="s">
        <v>15</v>
      </c>
    </row>
    <row r="42" spans="1:10">
      <c r="A42" s="7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  <c r="J42" s="2" t="s">
        <v>15</v>
      </c>
    </row>
    <row r="43" spans="1:10">
      <c r="A43" s="7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  <c r="J43" s="2" t="s">
        <v>15</v>
      </c>
    </row>
    <row r="44" spans="1:10">
      <c r="A44" s="7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  <c r="J44" s="2" t="s">
        <v>15</v>
      </c>
    </row>
    <row r="45" spans="1:10">
      <c r="A45" s="7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  <c r="I45" s="2" t="s">
        <v>15</v>
      </c>
      <c r="J45" s="2" t="s">
        <v>15</v>
      </c>
    </row>
    <row r="46" spans="1:10">
      <c r="A46" s="7" t="s">
        <v>54</v>
      </c>
      <c r="B46" s="2">
        <v>6264520</v>
      </c>
      <c r="C46" s="2" t="s">
        <v>15</v>
      </c>
      <c r="D46" s="2" t="s">
        <v>15</v>
      </c>
      <c r="E46" s="2" t="s">
        <v>15</v>
      </c>
      <c r="F46" s="2">
        <v>369601</v>
      </c>
      <c r="G46" s="2" t="s">
        <v>15</v>
      </c>
      <c r="H46" s="2" t="s">
        <v>15</v>
      </c>
      <c r="I46" s="2" t="s">
        <v>15</v>
      </c>
      <c r="J46" s="2">
        <v>6634121</v>
      </c>
    </row>
    <row r="47" spans="1:10">
      <c r="A47" s="7" t="s">
        <v>55</v>
      </c>
      <c r="B47" s="2">
        <v>34807216</v>
      </c>
      <c r="C47" s="2" t="s">
        <v>15</v>
      </c>
      <c r="D47" s="2" t="s">
        <v>15</v>
      </c>
      <c r="E47" s="2" t="s">
        <v>15</v>
      </c>
      <c r="F47" s="2" t="s">
        <v>15</v>
      </c>
      <c r="G47" s="2" t="s">
        <v>15</v>
      </c>
      <c r="H47" s="2" t="s">
        <v>15</v>
      </c>
      <c r="I47" s="2">
        <v>121839</v>
      </c>
      <c r="J47" s="2">
        <v>34929055</v>
      </c>
    </row>
    <row r="48" spans="1:10">
      <c r="A48" s="7" t="s">
        <v>56</v>
      </c>
      <c r="B48" s="2" t="s">
        <v>15</v>
      </c>
      <c r="C48" s="2" t="s">
        <v>15</v>
      </c>
      <c r="D48" s="2" t="s">
        <v>15</v>
      </c>
      <c r="E48" s="2" t="s">
        <v>15</v>
      </c>
      <c r="F48" s="2">
        <v>9801</v>
      </c>
      <c r="G48" s="2" t="s">
        <v>15</v>
      </c>
      <c r="H48" s="2" t="s">
        <v>15</v>
      </c>
      <c r="I48" s="2" t="s">
        <v>15</v>
      </c>
      <c r="J48" s="2">
        <v>9801</v>
      </c>
    </row>
    <row r="49" spans="1:10">
      <c r="A49" s="7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 t="s">
        <v>15</v>
      </c>
      <c r="J49" s="2" t="s">
        <v>15</v>
      </c>
    </row>
    <row r="50" spans="1:10">
      <c r="A50" s="7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  <c r="J50" s="2" t="s">
        <v>15</v>
      </c>
    </row>
    <row r="51" spans="1:10">
      <c r="A51" s="7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  <c r="J51" s="2" t="s">
        <v>15</v>
      </c>
    </row>
    <row r="52" spans="1:10">
      <c r="A52" s="7" t="s">
        <v>60</v>
      </c>
      <c r="B52" s="2">
        <v>437510</v>
      </c>
      <c r="C52" s="2" t="s">
        <v>15</v>
      </c>
      <c r="D52" s="2">
        <v>1399</v>
      </c>
      <c r="E52" s="2" t="s">
        <v>15</v>
      </c>
      <c r="F52" s="2" t="s">
        <v>15</v>
      </c>
      <c r="G52" s="2">
        <v>0</v>
      </c>
      <c r="H52" s="2">
        <v>106323</v>
      </c>
      <c r="I52" s="2" t="s">
        <v>15</v>
      </c>
      <c r="J52" s="2">
        <v>545232</v>
      </c>
    </row>
    <row r="53" spans="1:10">
      <c r="A53" s="7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  <c r="J53" s="2" t="s">
        <v>15</v>
      </c>
    </row>
    <row r="54" spans="1:10">
      <c r="A54" s="7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  <c r="J54" s="2" t="s">
        <v>15</v>
      </c>
    </row>
    <row r="55" spans="1:10">
      <c r="A55" s="7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  <c r="J55" s="2" t="s">
        <v>15</v>
      </c>
    </row>
    <row r="56" spans="1:10">
      <c r="A56" s="7" t="s">
        <v>64</v>
      </c>
      <c r="B56" s="2">
        <v>334653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 t="s">
        <v>15</v>
      </c>
      <c r="J56" s="2">
        <v>334653</v>
      </c>
    </row>
    <row r="57" spans="1:10">
      <c r="A57" s="7" t="s">
        <v>65</v>
      </c>
      <c r="B57" s="2">
        <v>18835</v>
      </c>
      <c r="C57" s="2" t="s">
        <v>15</v>
      </c>
      <c r="D57" s="2" t="s">
        <v>15</v>
      </c>
      <c r="E57" s="2" t="s">
        <v>15</v>
      </c>
      <c r="F57" s="2">
        <v>474987</v>
      </c>
      <c r="G57" s="2" t="s">
        <v>15</v>
      </c>
      <c r="H57" s="2" t="s">
        <v>15</v>
      </c>
      <c r="I57" s="2" t="s">
        <v>15</v>
      </c>
      <c r="J57" s="2">
        <v>493822</v>
      </c>
    </row>
    <row r="58" spans="1:10">
      <c r="A58" s="7" t="s">
        <v>66</v>
      </c>
      <c r="B58" s="2" t="s">
        <v>15</v>
      </c>
      <c r="C58" s="2" t="s">
        <v>15</v>
      </c>
      <c r="D58" s="2" t="s">
        <v>15</v>
      </c>
      <c r="E58" s="2" t="s">
        <v>15</v>
      </c>
      <c r="F58" s="2">
        <v>1538588</v>
      </c>
      <c r="G58" s="2" t="s">
        <v>15</v>
      </c>
      <c r="H58" s="2" t="s">
        <v>15</v>
      </c>
      <c r="I58" s="2">
        <v>95313</v>
      </c>
      <c r="J58" s="2">
        <v>1633900</v>
      </c>
    </row>
    <row r="59" spans="1:10">
      <c r="A59" s="7" t="s">
        <v>67</v>
      </c>
      <c r="B59" s="2">
        <v>74177</v>
      </c>
      <c r="C59" s="2" t="s">
        <v>15</v>
      </c>
      <c r="D59" s="2" t="s">
        <v>15</v>
      </c>
      <c r="E59" s="2" t="s">
        <v>15</v>
      </c>
      <c r="F59" s="2">
        <v>92766</v>
      </c>
      <c r="G59" s="2" t="s">
        <v>15</v>
      </c>
      <c r="H59" s="2" t="s">
        <v>15</v>
      </c>
      <c r="I59" s="2" t="s">
        <v>15</v>
      </c>
      <c r="J59" s="2">
        <v>166943</v>
      </c>
    </row>
    <row r="60" spans="1:10">
      <c r="A60" s="7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  <c r="I60" s="2" t="s">
        <v>15</v>
      </c>
      <c r="J60" s="2" t="s">
        <v>15</v>
      </c>
    </row>
    <row r="61" spans="1:10">
      <c r="A61" s="7" t="s">
        <v>69</v>
      </c>
      <c r="B61" s="2">
        <v>455708</v>
      </c>
      <c r="C61" s="2" t="s">
        <v>15</v>
      </c>
      <c r="D61" s="2" t="s">
        <v>15</v>
      </c>
      <c r="E61" s="2">
        <v>6127</v>
      </c>
      <c r="F61" s="2">
        <v>17203</v>
      </c>
      <c r="G61" s="2" t="s">
        <v>15</v>
      </c>
      <c r="H61" s="2">
        <v>57206</v>
      </c>
      <c r="I61" s="2" t="s">
        <v>15</v>
      </c>
      <c r="J61" s="2">
        <v>536244</v>
      </c>
    </row>
    <row r="62" spans="1:10">
      <c r="A62" s="7" t="s">
        <v>70</v>
      </c>
      <c r="B62" s="2">
        <v>39491</v>
      </c>
      <c r="C62" s="2">
        <v>272635</v>
      </c>
      <c r="D62" s="2">
        <v>21399</v>
      </c>
      <c r="E62" s="2">
        <v>24150</v>
      </c>
      <c r="F62" s="2">
        <v>70259</v>
      </c>
      <c r="G62" s="2">
        <v>207747</v>
      </c>
      <c r="H62" s="2">
        <v>95313</v>
      </c>
      <c r="I62" s="2">
        <v>382</v>
      </c>
      <c r="J62" s="2">
        <v>731376</v>
      </c>
    </row>
    <row r="63" spans="1:10">
      <c r="A63" s="7" t="s">
        <v>71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  <c r="I63" s="2" t="s">
        <v>15</v>
      </c>
      <c r="J63" s="2" t="s">
        <v>15</v>
      </c>
    </row>
    <row r="64" spans="1:10">
      <c r="A64" s="7" t="s">
        <v>72</v>
      </c>
      <c r="B64" s="2">
        <v>39491</v>
      </c>
      <c r="C64" s="2">
        <v>49145</v>
      </c>
      <c r="D64" s="2">
        <v>21399</v>
      </c>
      <c r="E64" s="2">
        <v>24150</v>
      </c>
      <c r="F64" s="2">
        <v>70259</v>
      </c>
      <c r="G64" s="2">
        <v>207747</v>
      </c>
      <c r="H64" s="2">
        <v>95313</v>
      </c>
      <c r="I64" s="2">
        <v>382</v>
      </c>
      <c r="J64" s="2">
        <v>507886</v>
      </c>
    </row>
    <row r="65" spans="1:10">
      <c r="A65" s="7" t="s">
        <v>73</v>
      </c>
      <c r="B65" s="2" t="s">
        <v>15</v>
      </c>
      <c r="C65" s="2">
        <v>223490</v>
      </c>
      <c r="D65" s="2" t="s">
        <v>15</v>
      </c>
      <c r="E65" s="2" t="s">
        <v>15</v>
      </c>
      <c r="F65" s="2">
        <v>0</v>
      </c>
      <c r="G65" s="2" t="s">
        <v>15</v>
      </c>
      <c r="H65" s="2" t="s">
        <v>15</v>
      </c>
      <c r="I65" s="2" t="s">
        <v>15</v>
      </c>
      <c r="J65" s="2">
        <v>223490</v>
      </c>
    </row>
    <row r="66" spans="1:10">
      <c r="A66" s="7" t="s">
        <v>74</v>
      </c>
      <c r="B66" s="2">
        <v>47517437</v>
      </c>
      <c r="C66" s="2">
        <v>11618471</v>
      </c>
      <c r="D66" s="2">
        <v>1897944</v>
      </c>
      <c r="E66" s="2">
        <v>3366628</v>
      </c>
      <c r="F66" s="2">
        <v>6500532</v>
      </c>
      <c r="G66" s="2">
        <v>846736</v>
      </c>
      <c r="H66" s="2">
        <v>7956153</v>
      </c>
      <c r="I66" s="2">
        <v>239578</v>
      </c>
      <c r="J66" s="2">
        <v>79943479</v>
      </c>
    </row>
  </sheetData>
  <mergeCells count="1">
    <mergeCell ref="A1:J1"/>
  </mergeCells>
  <phoneticPr fontId="6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topLeftCell="A16" zoomScale="60" zoomScaleNormal="100" workbookViewId="0">
      <selection activeCell="I21" sqref="I21"/>
    </sheetView>
  </sheetViews>
  <sheetFormatPr defaultColWidth="8" defaultRowHeight="15" outlineLevelCol="1"/>
  <cols>
    <col min="1" max="1" width="15.09765625" style="9" customWidth="1"/>
    <col min="2" max="10" width="13.796875" style="9" customWidth="1" outlineLevel="1"/>
    <col min="11" max="11" width="13.796875" style="9" customWidth="1"/>
    <col min="12" max="16384" width="8" style="9"/>
  </cols>
  <sheetData>
    <row r="1" spans="1:10" ht="28.8">
      <c r="A1" s="8" t="s">
        <v>84</v>
      </c>
    </row>
    <row r="2" spans="1:10" ht="18">
      <c r="A2" s="10" t="s">
        <v>1</v>
      </c>
    </row>
    <row r="3" spans="1:10" ht="18">
      <c r="A3" s="11" t="s">
        <v>85</v>
      </c>
    </row>
    <row r="5" spans="1:10" ht="18">
      <c r="A5" s="12" t="s">
        <v>86</v>
      </c>
      <c r="H5" s="13" t="s">
        <v>87</v>
      </c>
    </row>
    <row r="6" spans="1:10" ht="37.5" customHeight="1">
      <c r="A6" s="14" t="s">
        <v>88</v>
      </c>
      <c r="B6" s="15" t="s">
        <v>89</v>
      </c>
      <c r="C6" s="15" t="s">
        <v>90</v>
      </c>
      <c r="D6" s="15" t="s">
        <v>91</v>
      </c>
      <c r="E6" s="15" t="s">
        <v>92</v>
      </c>
      <c r="F6" s="15" t="s">
        <v>93</v>
      </c>
      <c r="G6" s="15" t="s">
        <v>94</v>
      </c>
      <c r="H6" s="15" t="s">
        <v>95</v>
      </c>
    </row>
    <row r="7" spans="1:10" ht="18" customHeight="1">
      <c r="A7" s="16" t="s">
        <v>96</v>
      </c>
      <c r="B7" s="17">
        <v>500</v>
      </c>
      <c r="C7" s="18">
        <v>0.5</v>
      </c>
      <c r="D7" s="17">
        <f>B7*C7</f>
        <v>250</v>
      </c>
      <c r="E7" s="18">
        <v>0.5</v>
      </c>
      <c r="F7" s="17">
        <f>B7*E7</f>
        <v>250</v>
      </c>
      <c r="G7" s="17">
        <f>D7-F7</f>
        <v>0</v>
      </c>
      <c r="H7" s="17">
        <v>250</v>
      </c>
    </row>
    <row r="8" spans="1:10" ht="18" customHeight="1">
      <c r="A8" s="16" t="s">
        <v>97</v>
      </c>
      <c r="B8" s="17">
        <v>317</v>
      </c>
      <c r="C8" s="18">
        <v>50</v>
      </c>
      <c r="D8" s="17">
        <f>B8*C8</f>
        <v>15850</v>
      </c>
      <c r="E8" s="18">
        <v>50</v>
      </c>
      <c r="F8" s="17">
        <f>B8*E8</f>
        <v>15850</v>
      </c>
      <c r="G8" s="17">
        <f>D8-F8</f>
        <v>0</v>
      </c>
      <c r="H8" s="17">
        <v>15850</v>
      </c>
    </row>
    <row r="9" spans="1:10" ht="18" customHeight="1">
      <c r="A9" s="19" t="s">
        <v>98</v>
      </c>
      <c r="B9" s="17">
        <v>1900</v>
      </c>
      <c r="C9" s="18">
        <v>2.52</v>
      </c>
      <c r="D9" s="17">
        <f>B9*C9</f>
        <v>4788</v>
      </c>
      <c r="E9" s="18">
        <v>2.52</v>
      </c>
      <c r="F9" s="17">
        <f>B9*E9</f>
        <v>4788</v>
      </c>
      <c r="G9" s="17">
        <f>D9-F9</f>
        <v>0</v>
      </c>
      <c r="H9" s="17">
        <v>4788</v>
      </c>
    </row>
    <row r="10" spans="1:10" ht="18" customHeight="1">
      <c r="A10" s="20" t="s">
        <v>74</v>
      </c>
      <c r="B10" s="17">
        <f>SUM(B7:B9)</f>
        <v>2717</v>
      </c>
      <c r="C10" s="18">
        <f t="shared" ref="C10:H10" si="0">SUM(C7:C9)</f>
        <v>53.02</v>
      </c>
      <c r="D10" s="17">
        <f t="shared" si="0"/>
        <v>20888</v>
      </c>
      <c r="E10" s="18">
        <f t="shared" si="0"/>
        <v>53.02</v>
      </c>
      <c r="F10" s="17">
        <f t="shared" si="0"/>
        <v>20888</v>
      </c>
      <c r="G10" s="17">
        <f t="shared" si="0"/>
        <v>0</v>
      </c>
      <c r="H10" s="17">
        <f t="shared" si="0"/>
        <v>20888</v>
      </c>
    </row>
    <row r="12" spans="1:10" ht="18">
      <c r="A12" s="12" t="s">
        <v>99</v>
      </c>
      <c r="J12" s="13" t="s">
        <v>87</v>
      </c>
    </row>
    <row r="13" spans="1:10" ht="37.5" customHeight="1">
      <c r="A13" s="14" t="s">
        <v>100</v>
      </c>
      <c r="B13" s="15" t="s">
        <v>101</v>
      </c>
      <c r="C13" s="15" t="s">
        <v>102</v>
      </c>
      <c r="D13" s="15" t="s">
        <v>103</v>
      </c>
      <c r="E13" s="15" t="s">
        <v>104</v>
      </c>
      <c r="F13" s="15" t="s">
        <v>105</v>
      </c>
      <c r="G13" s="15" t="s">
        <v>106</v>
      </c>
      <c r="H13" s="15" t="s">
        <v>107</v>
      </c>
      <c r="I13" s="15" t="s">
        <v>108</v>
      </c>
      <c r="J13" s="15" t="s">
        <v>95</v>
      </c>
    </row>
    <row r="14" spans="1:10" ht="18" customHeight="1">
      <c r="A14" s="19" t="s">
        <v>109</v>
      </c>
      <c r="B14" s="17">
        <v>93000</v>
      </c>
      <c r="C14" s="17">
        <v>406426</v>
      </c>
      <c r="D14" s="17">
        <v>74860</v>
      </c>
      <c r="E14" s="17">
        <f>C14-D14</f>
        <v>331566</v>
      </c>
      <c r="F14" s="17">
        <v>98000</v>
      </c>
      <c r="G14" s="21">
        <f>(B14/F14)*100</f>
        <v>94.897959183673478</v>
      </c>
      <c r="H14" s="17">
        <f>E14*G14%</f>
        <v>314649.36734693882</v>
      </c>
      <c r="I14" s="17">
        <v>0</v>
      </c>
      <c r="J14" s="17">
        <v>93000</v>
      </c>
    </row>
    <row r="15" spans="1:10" ht="18" customHeight="1">
      <c r="A15" s="19" t="s">
        <v>110</v>
      </c>
      <c r="B15" s="17">
        <v>810000</v>
      </c>
      <c r="C15" s="17">
        <v>177869</v>
      </c>
      <c r="D15" s="17">
        <v>61094</v>
      </c>
      <c r="E15" s="17">
        <f t="shared" ref="E15:E20" si="1">C15-D15</f>
        <v>116775</v>
      </c>
      <c r="F15" s="17">
        <v>810000</v>
      </c>
      <c r="G15" s="21">
        <f t="shared" ref="G15:G16" si="2">(B15/F15)*100</f>
        <v>100</v>
      </c>
      <c r="H15" s="17">
        <f>E15*G15%</f>
        <v>116775</v>
      </c>
      <c r="I15" s="17">
        <f>B15-H15</f>
        <v>693225</v>
      </c>
      <c r="J15" s="17">
        <v>810000</v>
      </c>
    </row>
    <row r="16" spans="1:10" ht="18" customHeight="1">
      <c r="A16" s="19" t="s">
        <v>111</v>
      </c>
      <c r="B16" s="17">
        <v>8000</v>
      </c>
      <c r="C16" s="17">
        <v>42753</v>
      </c>
      <c r="D16" s="17">
        <v>18901</v>
      </c>
      <c r="E16" s="17">
        <f t="shared" si="1"/>
        <v>23852</v>
      </c>
      <c r="F16" s="17">
        <v>9000</v>
      </c>
      <c r="G16" s="21">
        <f t="shared" si="2"/>
        <v>88.888888888888886</v>
      </c>
      <c r="H16" s="17">
        <f t="shared" ref="H16" si="3">E16*G16%</f>
        <v>21201.777777777777</v>
      </c>
      <c r="I16" s="17">
        <v>0</v>
      </c>
      <c r="J16" s="17">
        <v>8000</v>
      </c>
    </row>
    <row r="17" spans="1:11" ht="18" customHeight="1">
      <c r="A17" s="16" t="s">
        <v>112</v>
      </c>
      <c r="B17" s="17">
        <v>45500</v>
      </c>
      <c r="C17" s="17">
        <v>15839</v>
      </c>
      <c r="D17" s="17">
        <v>65426</v>
      </c>
      <c r="E17" s="17">
        <f t="shared" si="1"/>
        <v>-49587</v>
      </c>
      <c r="F17" s="17">
        <v>46000</v>
      </c>
      <c r="G17" s="21">
        <f>(B17/F17)*100</f>
        <v>98.91304347826086</v>
      </c>
      <c r="H17" s="17">
        <f>E17*G17%</f>
        <v>-49048.010869565216</v>
      </c>
      <c r="I17" s="17">
        <f>B17-H17</f>
        <v>94548.010869565216</v>
      </c>
      <c r="J17" s="17">
        <v>45500</v>
      </c>
    </row>
    <row r="18" spans="1:11" ht="18" customHeight="1">
      <c r="A18" s="16" t="s">
        <v>113</v>
      </c>
      <c r="B18" s="17">
        <v>1496462</v>
      </c>
      <c r="C18" s="17">
        <v>4721829</v>
      </c>
      <c r="D18" s="17">
        <v>963186</v>
      </c>
      <c r="E18" s="17">
        <f t="shared" si="1"/>
        <v>3758643</v>
      </c>
      <c r="F18" s="17">
        <v>1496462</v>
      </c>
      <c r="G18" s="21">
        <f>(B18/F18)*100</f>
        <v>100</v>
      </c>
      <c r="H18" s="17">
        <f>E18*G18%</f>
        <v>3758643</v>
      </c>
      <c r="I18" s="17">
        <v>0</v>
      </c>
      <c r="J18" s="17" t="s">
        <v>114</v>
      </c>
    </row>
    <row r="19" spans="1:11" ht="18" customHeight="1">
      <c r="A19" s="16" t="s">
        <v>115</v>
      </c>
      <c r="B19" s="17">
        <v>1101235</v>
      </c>
      <c r="C19" s="17">
        <v>9756103</v>
      </c>
      <c r="D19" s="17">
        <v>4216865</v>
      </c>
      <c r="E19" s="17">
        <f t="shared" si="1"/>
        <v>5539238</v>
      </c>
      <c r="F19" s="17">
        <v>5556427</v>
      </c>
      <c r="G19" s="21">
        <f>(B19/F19)*100</f>
        <v>19.819121172652856</v>
      </c>
      <c r="H19" s="17">
        <f>E19*G19%</f>
        <v>1097828.2912616327</v>
      </c>
      <c r="I19" s="17">
        <v>0</v>
      </c>
      <c r="J19" s="17" t="s">
        <v>114</v>
      </c>
    </row>
    <row r="20" spans="1:11" ht="18" customHeight="1">
      <c r="A20" s="16" t="s">
        <v>116</v>
      </c>
      <c r="B20" s="17">
        <v>10843008</v>
      </c>
      <c r="C20" s="17">
        <v>38679954</v>
      </c>
      <c r="D20" s="17">
        <v>24001045</v>
      </c>
      <c r="E20" s="17">
        <f t="shared" si="1"/>
        <v>14678909</v>
      </c>
      <c r="F20" s="17">
        <v>16283837</v>
      </c>
      <c r="G20" s="21">
        <f>(B20/F20)*100</f>
        <v>66.587549359527486</v>
      </c>
      <c r="H20" s="17">
        <f>E20*G20%</f>
        <v>9774325.7758151218</v>
      </c>
      <c r="I20" s="17">
        <v>0</v>
      </c>
      <c r="J20" s="17" t="s">
        <v>114</v>
      </c>
    </row>
    <row r="21" spans="1:11" ht="18" customHeight="1">
      <c r="A21" s="20" t="s">
        <v>74</v>
      </c>
      <c r="B21" s="17">
        <f t="shared" ref="B21:J21" si="4">SUM(B14:B20)</f>
        <v>14397205</v>
      </c>
      <c r="C21" s="17">
        <f t="shared" si="4"/>
        <v>53800773</v>
      </c>
      <c r="D21" s="17">
        <f t="shared" si="4"/>
        <v>29401377</v>
      </c>
      <c r="E21" s="17">
        <f t="shared" si="4"/>
        <v>24399396</v>
      </c>
      <c r="F21" s="17">
        <f t="shared" si="4"/>
        <v>24299726</v>
      </c>
      <c r="G21" s="21">
        <f t="shared" si="4"/>
        <v>569.10656208300361</v>
      </c>
      <c r="H21" s="17">
        <f t="shared" si="4"/>
        <v>15034375.201331906</v>
      </c>
      <c r="I21" s="17">
        <f t="shared" si="4"/>
        <v>787773.01086956519</v>
      </c>
      <c r="J21" s="17">
        <f t="shared" si="4"/>
        <v>956500</v>
      </c>
    </row>
    <row r="23" spans="1:11" ht="18">
      <c r="A23" s="12" t="s">
        <v>117</v>
      </c>
      <c r="K23" s="22" t="s">
        <v>87</v>
      </c>
    </row>
    <row r="24" spans="1:11" ht="37.5" customHeight="1">
      <c r="A24" s="20" t="s">
        <v>100</v>
      </c>
      <c r="B24" s="15" t="s">
        <v>118</v>
      </c>
      <c r="C24" s="15" t="s">
        <v>102</v>
      </c>
      <c r="D24" s="15" t="s">
        <v>103</v>
      </c>
      <c r="E24" s="15" t="s">
        <v>104</v>
      </c>
      <c r="F24" s="15" t="s">
        <v>105</v>
      </c>
      <c r="G24" s="15" t="s">
        <v>106</v>
      </c>
      <c r="H24" s="15" t="s">
        <v>107</v>
      </c>
      <c r="I24" s="15" t="s">
        <v>119</v>
      </c>
      <c r="J24" s="15" t="s">
        <v>120</v>
      </c>
      <c r="K24" s="15" t="s">
        <v>95</v>
      </c>
    </row>
    <row r="25" spans="1:11" s="24" customFormat="1" ht="18" customHeight="1">
      <c r="A25" s="23" t="s">
        <v>121</v>
      </c>
      <c r="B25" s="17">
        <v>4910</v>
      </c>
      <c r="C25" s="17">
        <v>10073395</v>
      </c>
      <c r="D25" s="17">
        <v>3592803</v>
      </c>
      <c r="E25" s="17">
        <f t="shared" ref="E25:E39" si="5">C25-D25</f>
        <v>6480592</v>
      </c>
      <c r="F25" s="17">
        <v>2822500</v>
      </c>
      <c r="G25" s="21">
        <f t="shared" ref="G25:G38" si="6">B25/F25*100</f>
        <v>0.17395925597874223</v>
      </c>
      <c r="H25" s="17">
        <f t="shared" ref="H25:H40" si="7">E25*G25/100</f>
        <v>11273.589626217892</v>
      </c>
      <c r="I25" s="17">
        <v>0</v>
      </c>
      <c r="J25" s="17">
        <f>B25-I25</f>
        <v>4910</v>
      </c>
      <c r="K25" s="17">
        <v>4910</v>
      </c>
    </row>
    <row r="26" spans="1:11" s="24" customFormat="1" ht="18" customHeight="1">
      <c r="A26" s="23" t="s">
        <v>122</v>
      </c>
      <c r="B26" s="17">
        <v>1950</v>
      </c>
      <c r="C26" s="17">
        <v>359732</v>
      </c>
      <c r="D26" s="17">
        <v>306956</v>
      </c>
      <c r="E26" s="17">
        <f t="shared" si="5"/>
        <v>52776</v>
      </c>
      <c r="F26" s="17">
        <v>50420</v>
      </c>
      <c r="G26" s="21">
        <f t="shared" si="6"/>
        <v>3.8675128917096386</v>
      </c>
      <c r="H26" s="17">
        <f t="shared" si="7"/>
        <v>2041.1186037286791</v>
      </c>
      <c r="I26" s="17">
        <v>0</v>
      </c>
      <c r="J26" s="17">
        <f t="shared" ref="J26:J40" si="8">B26-I26</f>
        <v>1950</v>
      </c>
      <c r="K26" s="17">
        <v>1950</v>
      </c>
    </row>
    <row r="27" spans="1:11" s="24" customFormat="1" ht="18" customHeight="1">
      <c r="A27" s="23" t="s">
        <v>123</v>
      </c>
      <c r="B27" s="17">
        <v>56540</v>
      </c>
      <c r="C27" s="17">
        <v>64282366</v>
      </c>
      <c r="D27" s="17">
        <v>45843784</v>
      </c>
      <c r="E27" s="17">
        <f>C27-D27</f>
        <v>18438582</v>
      </c>
      <c r="F27" s="17">
        <v>880700</v>
      </c>
      <c r="G27" s="21">
        <f>B27/F27*100</f>
        <v>6.4198932667196544</v>
      </c>
      <c r="H27" s="17">
        <f t="shared" si="7"/>
        <v>1183737.2842965822</v>
      </c>
      <c r="I27" s="17">
        <v>0</v>
      </c>
      <c r="J27" s="17">
        <f t="shared" si="8"/>
        <v>56540</v>
      </c>
      <c r="K27" s="17">
        <v>56540</v>
      </c>
    </row>
    <row r="28" spans="1:11" s="24" customFormat="1" ht="18" customHeight="1">
      <c r="A28" s="23" t="s">
        <v>124</v>
      </c>
      <c r="B28" s="17">
        <v>665</v>
      </c>
      <c r="C28" s="17">
        <v>431051</v>
      </c>
      <c r="D28" s="17">
        <v>126042</v>
      </c>
      <c r="E28" s="17">
        <f t="shared" si="5"/>
        <v>305009</v>
      </c>
      <c r="F28" s="17">
        <v>88655</v>
      </c>
      <c r="G28" s="21">
        <f t="shared" si="6"/>
        <v>0.75009869719699962</v>
      </c>
      <c r="H28" s="17">
        <f t="shared" si="7"/>
        <v>2287.8685353335964</v>
      </c>
      <c r="I28" s="17">
        <v>0</v>
      </c>
      <c r="J28" s="17">
        <f t="shared" si="8"/>
        <v>665</v>
      </c>
      <c r="K28" s="17">
        <v>665</v>
      </c>
    </row>
    <row r="29" spans="1:11" s="24" customFormat="1" ht="18" customHeight="1">
      <c r="A29" s="23" t="s">
        <v>125</v>
      </c>
      <c r="B29" s="17">
        <v>7400</v>
      </c>
      <c r="C29" s="17">
        <v>24164123000</v>
      </c>
      <c r="D29" s="17">
        <v>23738231000</v>
      </c>
      <c r="E29" s="17">
        <v>425891000</v>
      </c>
      <c r="F29" s="17">
        <v>16602100</v>
      </c>
      <c r="G29" s="21">
        <f t="shared" si="6"/>
        <v>4.4572674541172502E-2</v>
      </c>
      <c r="H29" s="17">
        <f t="shared" si="7"/>
        <v>189831.00933014497</v>
      </c>
      <c r="I29" s="17">
        <v>0</v>
      </c>
      <c r="J29" s="17">
        <f t="shared" si="8"/>
        <v>7400</v>
      </c>
      <c r="K29" s="17">
        <v>7400</v>
      </c>
    </row>
    <row r="30" spans="1:11" s="24" customFormat="1" ht="18" customHeight="1">
      <c r="A30" s="23" t="s">
        <v>126</v>
      </c>
      <c r="B30" s="17">
        <v>1341</v>
      </c>
      <c r="C30" s="17">
        <v>1254234</v>
      </c>
      <c r="D30" s="17">
        <v>209626</v>
      </c>
      <c r="E30" s="17">
        <f t="shared" si="5"/>
        <v>1044608</v>
      </c>
      <c r="F30" s="17">
        <v>621729</v>
      </c>
      <c r="G30" s="21">
        <f t="shared" si="6"/>
        <v>0.21568882905574613</v>
      </c>
      <c r="H30" s="17">
        <f t="shared" si="7"/>
        <v>2253.1027634226484</v>
      </c>
      <c r="I30" s="17">
        <v>0</v>
      </c>
      <c r="J30" s="17">
        <f t="shared" si="8"/>
        <v>1341</v>
      </c>
      <c r="K30" s="17">
        <v>1081</v>
      </c>
    </row>
    <row r="31" spans="1:11" s="24" customFormat="1" ht="18" customHeight="1">
      <c r="A31" s="23" t="s">
        <v>127</v>
      </c>
      <c r="B31" s="17">
        <v>13270</v>
      </c>
      <c r="C31" s="17">
        <v>489778426</v>
      </c>
      <c r="D31" s="17">
        <v>434674455</v>
      </c>
      <c r="E31" s="17">
        <f t="shared" si="5"/>
        <v>55103971</v>
      </c>
      <c r="F31" s="17">
        <v>5508065</v>
      </c>
      <c r="G31" s="21">
        <f t="shared" si="6"/>
        <v>0.24091945174938931</v>
      </c>
      <c r="H31" s="17">
        <f t="shared" si="7"/>
        <v>132756.1848253425</v>
      </c>
      <c r="I31" s="17">
        <v>0</v>
      </c>
      <c r="J31" s="17">
        <f t="shared" si="8"/>
        <v>13270</v>
      </c>
      <c r="K31" s="17">
        <v>11855</v>
      </c>
    </row>
    <row r="32" spans="1:11" s="24" customFormat="1" ht="18" customHeight="1">
      <c r="A32" s="23" t="s">
        <v>128</v>
      </c>
      <c r="B32" s="17">
        <v>3285</v>
      </c>
      <c r="C32" s="17">
        <v>751729</v>
      </c>
      <c r="D32" s="17">
        <v>24536</v>
      </c>
      <c r="E32" s="17">
        <f t="shared" si="5"/>
        <v>727193</v>
      </c>
      <c r="F32" s="17">
        <v>500000</v>
      </c>
      <c r="G32" s="21">
        <f t="shared" si="6"/>
        <v>0.65700000000000003</v>
      </c>
      <c r="H32" s="17">
        <f t="shared" si="7"/>
        <v>4777.6580100000001</v>
      </c>
      <c r="I32" s="17">
        <v>0</v>
      </c>
      <c r="J32" s="17">
        <f t="shared" si="8"/>
        <v>3285</v>
      </c>
      <c r="K32" s="17">
        <v>3285</v>
      </c>
    </row>
    <row r="33" spans="1:12" s="24" customFormat="1" ht="18" customHeight="1">
      <c r="A33" s="23" t="s">
        <v>129</v>
      </c>
      <c r="B33" s="17">
        <v>107</v>
      </c>
      <c r="C33" s="17">
        <v>3885664</v>
      </c>
      <c r="D33" s="17">
        <v>2064053</v>
      </c>
      <c r="E33" s="17">
        <f t="shared" si="5"/>
        <v>1821611</v>
      </c>
      <c r="F33" s="17">
        <v>105000</v>
      </c>
      <c r="G33" s="21">
        <f t="shared" si="6"/>
        <v>0.10190476190476191</v>
      </c>
      <c r="H33" s="17">
        <f t="shared" si="7"/>
        <v>1856.3083523809526</v>
      </c>
      <c r="I33" s="17">
        <v>0</v>
      </c>
      <c r="J33" s="17">
        <f t="shared" si="8"/>
        <v>107</v>
      </c>
      <c r="K33" s="17">
        <v>58</v>
      </c>
    </row>
    <row r="34" spans="1:12" s="24" customFormat="1" ht="18" customHeight="1">
      <c r="A34" s="23" t="s">
        <v>130</v>
      </c>
      <c r="B34" s="17">
        <v>733</v>
      </c>
      <c r="C34" s="17">
        <v>136494</v>
      </c>
      <c r="D34" s="17">
        <v>1164</v>
      </c>
      <c r="E34" s="17">
        <f t="shared" si="5"/>
        <v>135330</v>
      </c>
      <c r="F34" s="17">
        <v>100000</v>
      </c>
      <c r="G34" s="21">
        <f t="shared" si="6"/>
        <v>0.73299999999999998</v>
      </c>
      <c r="H34" s="17">
        <f t="shared" si="7"/>
        <v>991.96889999999996</v>
      </c>
      <c r="I34" s="17">
        <v>0</v>
      </c>
      <c r="J34" s="17">
        <f t="shared" si="8"/>
        <v>733</v>
      </c>
      <c r="K34" s="17">
        <v>615</v>
      </c>
    </row>
    <row r="35" spans="1:12" s="24" customFormat="1" ht="18" customHeight="1">
      <c r="A35" s="23" t="s">
        <v>131</v>
      </c>
      <c r="B35" s="17">
        <v>3244</v>
      </c>
      <c r="C35" s="17">
        <v>1665386</v>
      </c>
      <c r="D35" s="17">
        <v>10328</v>
      </c>
      <c r="E35" s="17">
        <f>C35-D35</f>
        <v>1655058</v>
      </c>
      <c r="F35" s="17">
        <v>1486448</v>
      </c>
      <c r="G35" s="21">
        <f t="shared" si="6"/>
        <v>0.21823837766272347</v>
      </c>
      <c r="H35" s="17">
        <f t="shared" si="7"/>
        <v>3611.971728577118</v>
      </c>
      <c r="I35" s="17">
        <v>0</v>
      </c>
      <c r="J35" s="17">
        <f t="shared" si="8"/>
        <v>3244</v>
      </c>
      <c r="K35" s="17">
        <v>815</v>
      </c>
    </row>
    <row r="36" spans="1:12" s="24" customFormat="1" ht="18" customHeight="1">
      <c r="A36" s="23" t="s">
        <v>132</v>
      </c>
      <c r="B36" s="17">
        <v>3338</v>
      </c>
      <c r="C36" s="17">
        <v>1921318</v>
      </c>
      <c r="D36" s="17">
        <v>906</v>
      </c>
      <c r="E36" s="17">
        <f t="shared" si="5"/>
        <v>1920412</v>
      </c>
      <c r="F36" s="17">
        <v>1875000</v>
      </c>
      <c r="G36" s="21">
        <f t="shared" si="6"/>
        <v>0.17802666666666667</v>
      </c>
      <c r="H36" s="17">
        <f t="shared" si="7"/>
        <v>3418.8454698666669</v>
      </c>
      <c r="I36" s="17">
        <v>0</v>
      </c>
      <c r="J36" s="17">
        <f t="shared" si="8"/>
        <v>3338</v>
      </c>
      <c r="K36" s="17">
        <v>2501</v>
      </c>
    </row>
    <row r="37" spans="1:12" s="24" customFormat="1" ht="18" customHeight="1">
      <c r="A37" s="23" t="s">
        <v>133</v>
      </c>
      <c r="B37" s="17">
        <v>260</v>
      </c>
      <c r="C37" s="17">
        <v>2165817</v>
      </c>
      <c r="D37" s="17">
        <v>545822</v>
      </c>
      <c r="E37" s="17">
        <f t="shared" si="5"/>
        <v>1619995</v>
      </c>
      <c r="F37" s="17">
        <v>400000</v>
      </c>
      <c r="G37" s="21">
        <f t="shared" si="6"/>
        <v>6.5000000000000002E-2</v>
      </c>
      <c r="H37" s="17">
        <f t="shared" si="7"/>
        <v>1052.99675</v>
      </c>
      <c r="I37" s="17">
        <v>0</v>
      </c>
      <c r="J37" s="17">
        <f>B37-I37</f>
        <v>260</v>
      </c>
      <c r="K37" s="17">
        <v>130</v>
      </c>
    </row>
    <row r="38" spans="1:12" s="24" customFormat="1" ht="18" customHeight="1">
      <c r="A38" s="25" t="s">
        <v>134</v>
      </c>
      <c r="B38" s="17">
        <v>265</v>
      </c>
      <c r="C38" s="17">
        <v>59031</v>
      </c>
      <c r="D38" s="17">
        <v>0</v>
      </c>
      <c r="E38" s="17">
        <f t="shared" si="5"/>
        <v>59031</v>
      </c>
      <c r="F38" s="17">
        <v>105673</v>
      </c>
      <c r="G38" s="21">
        <f t="shared" si="6"/>
        <v>0.2507736129380258</v>
      </c>
      <c r="H38" s="17">
        <f t="shared" si="7"/>
        <v>148.03417145344602</v>
      </c>
      <c r="I38" s="17">
        <v>0</v>
      </c>
      <c r="J38" s="17">
        <f t="shared" si="8"/>
        <v>265</v>
      </c>
      <c r="K38" s="17">
        <v>265</v>
      </c>
    </row>
    <row r="39" spans="1:12" s="24" customFormat="1" ht="18" customHeight="1">
      <c r="A39" s="23" t="s">
        <v>135</v>
      </c>
      <c r="B39" s="17">
        <v>289</v>
      </c>
      <c r="C39" s="17">
        <v>3057085</v>
      </c>
      <c r="D39" s="17">
        <v>2767251</v>
      </c>
      <c r="E39" s="17">
        <f t="shared" si="5"/>
        <v>289834</v>
      </c>
      <c r="F39" s="17">
        <v>100000</v>
      </c>
      <c r="G39" s="21">
        <f>B39/F39*100</f>
        <v>0.28900000000000003</v>
      </c>
      <c r="H39" s="17">
        <f>E39*G39/100</f>
        <v>837.62026000000014</v>
      </c>
      <c r="I39" s="17">
        <v>0</v>
      </c>
      <c r="J39" s="17">
        <f t="shared" si="8"/>
        <v>289</v>
      </c>
      <c r="K39" s="17">
        <v>289</v>
      </c>
      <c r="L39" s="26"/>
    </row>
    <row r="40" spans="1:12" s="24" customFormat="1" ht="18" customHeight="1">
      <c r="A40" s="23" t="s">
        <v>136</v>
      </c>
      <c r="B40" s="17">
        <f t="shared" ref="B40" si="9">K40</f>
        <v>1427</v>
      </c>
      <c r="C40" s="17">
        <v>1524795</v>
      </c>
      <c r="D40" s="17">
        <v>1124465</v>
      </c>
      <c r="E40" s="17">
        <f>C40-D40</f>
        <v>400330</v>
      </c>
      <c r="F40" s="17">
        <v>0</v>
      </c>
      <c r="G40" s="21">
        <v>0</v>
      </c>
      <c r="H40" s="17">
        <f t="shared" si="7"/>
        <v>0</v>
      </c>
      <c r="I40" s="17">
        <v>0</v>
      </c>
      <c r="J40" s="17">
        <f t="shared" si="8"/>
        <v>1427</v>
      </c>
      <c r="K40" s="17">
        <v>1427</v>
      </c>
      <c r="L40" s="26"/>
    </row>
    <row r="41" spans="1:12" s="24" customFormat="1" ht="18" customHeight="1">
      <c r="A41" s="20" t="s">
        <v>74</v>
      </c>
      <c r="B41" s="17">
        <f>SUM(B25:B40)</f>
        <v>99024</v>
      </c>
      <c r="C41" s="17">
        <f>SUM(C25:C40)</f>
        <v>24745469523</v>
      </c>
      <c r="D41" s="17">
        <f>SUM(D25:D40)</f>
        <v>24229523191</v>
      </c>
      <c r="E41" s="17">
        <f>SUM(E25:E40)</f>
        <v>515945332</v>
      </c>
      <c r="F41" s="17">
        <f>SUM(F25:F40)</f>
        <v>31246290</v>
      </c>
      <c r="G41" s="27">
        <f>B41/F41*100</f>
        <v>0.31691442408042686</v>
      </c>
      <c r="H41" s="17">
        <f>SUM(H25:H40)</f>
        <v>1540875.5616230506</v>
      </c>
      <c r="I41" s="17">
        <f>SUM(I25:I40)</f>
        <v>0</v>
      </c>
      <c r="J41" s="17">
        <f>SUM(J25:J40)</f>
        <v>99024</v>
      </c>
      <c r="K41" s="17">
        <f>SUM(K25:K40)</f>
        <v>93786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scale="65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60" zoomScaleNormal="100" workbookViewId="0">
      <pane ySplit="5" topLeftCell="A6" activePane="bottomLeft" state="frozen"/>
      <selection pane="bottomLeft" activeCell="B12" sqref="B12"/>
    </sheetView>
  </sheetViews>
  <sheetFormatPr defaultColWidth="8" defaultRowHeight="15"/>
  <cols>
    <col min="1" max="1" width="20.59765625" style="28" customWidth="1"/>
    <col min="2" max="7" width="17.8984375" style="28" customWidth="1"/>
    <col min="8" max="16384" width="8" style="28"/>
  </cols>
  <sheetData>
    <row r="1" spans="1:7" ht="28.8">
      <c r="A1" s="8" t="s">
        <v>137</v>
      </c>
    </row>
    <row r="2" spans="1:7" ht="18">
      <c r="A2" s="29" t="s">
        <v>1</v>
      </c>
    </row>
    <row r="3" spans="1:7" ht="18">
      <c r="A3" s="30" t="s">
        <v>85</v>
      </c>
    </row>
    <row r="4" spans="1:7" ht="18">
      <c r="G4" s="31" t="s">
        <v>87</v>
      </c>
    </row>
    <row r="5" spans="1:7" ht="22.5" customHeight="1">
      <c r="A5" s="32" t="s">
        <v>138</v>
      </c>
      <c r="B5" s="32" t="s">
        <v>139</v>
      </c>
      <c r="C5" s="32" t="s">
        <v>140</v>
      </c>
      <c r="D5" s="32" t="s">
        <v>141</v>
      </c>
      <c r="E5" s="32" t="s">
        <v>83</v>
      </c>
      <c r="F5" s="33" t="s">
        <v>142</v>
      </c>
      <c r="G5" s="33" t="s">
        <v>95</v>
      </c>
    </row>
    <row r="6" spans="1:7" ht="18" customHeight="1">
      <c r="A6" s="34" t="s">
        <v>143</v>
      </c>
      <c r="B6" s="35">
        <f>1594710+2000000+1</f>
        <v>3594711</v>
      </c>
      <c r="C6" s="35">
        <v>3430670</v>
      </c>
      <c r="D6" s="36"/>
      <c r="E6" s="36"/>
      <c r="F6" s="35">
        <f>SUM(B6:E6)</f>
        <v>7025381</v>
      </c>
      <c r="G6" s="35">
        <f>F6</f>
        <v>7025381</v>
      </c>
    </row>
    <row r="7" spans="1:7" ht="18" customHeight="1">
      <c r="A7" s="34" t="s">
        <v>144</v>
      </c>
      <c r="B7" s="35">
        <v>536555</v>
      </c>
      <c r="C7" s="35">
        <f>2057361-1</f>
        <v>2057360</v>
      </c>
      <c r="D7" s="36"/>
      <c r="E7" s="36"/>
      <c r="F7" s="35">
        <f t="shared" ref="F7:F24" si="0">SUM(B7:E7)</f>
        <v>2593915</v>
      </c>
      <c r="G7" s="35">
        <f t="shared" ref="G7:G24" si="1">F7</f>
        <v>2593915</v>
      </c>
    </row>
    <row r="8" spans="1:7" ht="18" customHeight="1">
      <c r="A8" s="34" t="s">
        <v>145</v>
      </c>
      <c r="B8" s="35">
        <f>11187+1</f>
        <v>11188</v>
      </c>
      <c r="C8" s="35">
        <v>42897</v>
      </c>
      <c r="D8" s="36"/>
      <c r="E8" s="36"/>
      <c r="F8" s="35">
        <f>SUM(B8:E8)</f>
        <v>54085</v>
      </c>
      <c r="G8" s="35">
        <f t="shared" si="1"/>
        <v>54085</v>
      </c>
    </row>
    <row r="9" spans="1:7" ht="18" customHeight="1">
      <c r="A9" s="34" t="s">
        <v>146</v>
      </c>
      <c r="B9" s="35">
        <v>168343</v>
      </c>
      <c r="C9" s="35">
        <v>645493</v>
      </c>
      <c r="D9" s="36"/>
      <c r="E9" s="36"/>
      <c r="F9" s="35">
        <f t="shared" si="0"/>
        <v>813836</v>
      </c>
      <c r="G9" s="35">
        <f t="shared" si="1"/>
        <v>813836</v>
      </c>
    </row>
    <row r="10" spans="1:7" ht="18" customHeight="1">
      <c r="A10" s="34" t="s">
        <v>147</v>
      </c>
      <c r="B10" s="35">
        <f>3555+1</f>
        <v>3556</v>
      </c>
      <c r="C10" s="35">
        <v>13633</v>
      </c>
      <c r="D10" s="36"/>
      <c r="E10" s="36"/>
      <c r="F10" s="35">
        <f t="shared" si="0"/>
        <v>17189</v>
      </c>
      <c r="G10" s="35">
        <f t="shared" si="1"/>
        <v>17189</v>
      </c>
    </row>
    <row r="11" spans="1:7" ht="18" customHeight="1">
      <c r="A11" s="34" t="s">
        <v>148</v>
      </c>
      <c r="B11" s="35">
        <v>27800</v>
      </c>
      <c r="C11" s="35">
        <v>106595</v>
      </c>
      <c r="D11" s="36"/>
      <c r="E11" s="36"/>
      <c r="F11" s="35">
        <f t="shared" si="0"/>
        <v>134395</v>
      </c>
      <c r="G11" s="35">
        <f t="shared" si="1"/>
        <v>134395</v>
      </c>
    </row>
    <row r="12" spans="1:7" ht="18" customHeight="1">
      <c r="A12" s="34" t="s">
        <v>149</v>
      </c>
      <c r="B12" s="35">
        <f>44372-1</f>
        <v>44371</v>
      </c>
      <c r="C12" s="35">
        <v>170138</v>
      </c>
      <c r="D12" s="35">
        <v>132959</v>
      </c>
      <c r="E12" s="36">
        <v>31094</v>
      </c>
      <c r="F12" s="35">
        <f>SUM(B12:E12)</f>
        <v>378562</v>
      </c>
      <c r="G12" s="35">
        <f t="shared" si="1"/>
        <v>378562</v>
      </c>
    </row>
    <row r="13" spans="1:7" ht="18" customHeight="1">
      <c r="A13" s="34" t="s">
        <v>150</v>
      </c>
      <c r="B13" s="35">
        <v>14083</v>
      </c>
      <c r="C13" s="35">
        <v>54000</v>
      </c>
      <c r="D13" s="35"/>
      <c r="E13" s="36"/>
      <c r="F13" s="35">
        <f t="shared" si="0"/>
        <v>68083</v>
      </c>
      <c r="G13" s="35">
        <f t="shared" si="1"/>
        <v>68083</v>
      </c>
    </row>
    <row r="14" spans="1:7" ht="18" customHeight="1">
      <c r="A14" s="34" t="s">
        <v>151</v>
      </c>
      <c r="B14" s="35">
        <v>30609</v>
      </c>
      <c r="C14" s="35">
        <v>117368</v>
      </c>
      <c r="D14" s="35"/>
      <c r="E14" s="36"/>
      <c r="F14" s="35">
        <f t="shared" si="0"/>
        <v>147977</v>
      </c>
      <c r="G14" s="35">
        <f t="shared" si="1"/>
        <v>147977</v>
      </c>
    </row>
    <row r="15" spans="1:7" ht="18" customHeight="1">
      <c r="A15" s="34" t="s">
        <v>152</v>
      </c>
      <c r="B15" s="35">
        <v>298</v>
      </c>
      <c r="C15" s="35">
        <v>1144</v>
      </c>
      <c r="D15" s="35"/>
      <c r="E15" s="36"/>
      <c r="F15" s="35">
        <f t="shared" si="0"/>
        <v>1442</v>
      </c>
      <c r="G15" s="35">
        <f t="shared" si="1"/>
        <v>1442</v>
      </c>
    </row>
    <row r="16" spans="1:7" ht="18" customHeight="1">
      <c r="A16" s="34" t="s">
        <v>153</v>
      </c>
      <c r="B16" s="35">
        <v>5299</v>
      </c>
      <c r="C16" s="35">
        <v>20317</v>
      </c>
      <c r="D16" s="35"/>
      <c r="E16" s="36"/>
      <c r="F16" s="35">
        <f t="shared" si="0"/>
        <v>25616</v>
      </c>
      <c r="G16" s="35">
        <f t="shared" si="1"/>
        <v>25616</v>
      </c>
    </row>
    <row r="17" spans="1:7" ht="18" customHeight="1">
      <c r="A17" s="34" t="s">
        <v>154</v>
      </c>
      <c r="B17" s="35">
        <v>38</v>
      </c>
      <c r="C17" s="35">
        <v>147</v>
      </c>
      <c r="D17" s="35"/>
      <c r="E17" s="36"/>
      <c r="F17" s="35">
        <f t="shared" si="0"/>
        <v>185</v>
      </c>
      <c r="G17" s="35">
        <f t="shared" si="1"/>
        <v>185</v>
      </c>
    </row>
    <row r="18" spans="1:7" ht="18" customHeight="1">
      <c r="A18" s="34" t="s">
        <v>155</v>
      </c>
      <c r="B18" s="35">
        <v>9183</v>
      </c>
      <c r="C18" s="35">
        <v>35210</v>
      </c>
      <c r="D18" s="36"/>
      <c r="E18" s="36"/>
      <c r="F18" s="35">
        <f t="shared" si="0"/>
        <v>44393</v>
      </c>
      <c r="G18" s="35">
        <f t="shared" si="1"/>
        <v>44393</v>
      </c>
    </row>
    <row r="19" spans="1:7" ht="18" customHeight="1">
      <c r="A19" s="34" t="s">
        <v>156</v>
      </c>
      <c r="B19" s="35">
        <v>1460125</v>
      </c>
      <c r="C19" s="35">
        <v>2120132</v>
      </c>
      <c r="D19" s="36"/>
      <c r="E19" s="36">
        <v>82800</v>
      </c>
      <c r="F19" s="35">
        <f t="shared" si="0"/>
        <v>3663057</v>
      </c>
      <c r="G19" s="35">
        <f t="shared" si="1"/>
        <v>3663057</v>
      </c>
    </row>
    <row r="20" spans="1:7" ht="18" customHeight="1">
      <c r="A20" s="34" t="s">
        <v>157</v>
      </c>
      <c r="B20" s="35">
        <v>31171</v>
      </c>
      <c r="C20" s="35">
        <v>119520</v>
      </c>
      <c r="D20" s="36"/>
      <c r="E20" s="36"/>
      <c r="F20" s="35">
        <f t="shared" si="0"/>
        <v>150691</v>
      </c>
      <c r="G20" s="35">
        <f t="shared" si="1"/>
        <v>150691</v>
      </c>
    </row>
    <row r="21" spans="1:7" ht="18" customHeight="1">
      <c r="A21" s="34" t="s">
        <v>158</v>
      </c>
      <c r="B21" s="35">
        <v>718390</v>
      </c>
      <c r="C21" s="35">
        <v>2754588</v>
      </c>
      <c r="D21" s="36"/>
      <c r="E21" s="36"/>
      <c r="F21" s="35">
        <f t="shared" si="0"/>
        <v>3472978</v>
      </c>
      <c r="G21" s="35">
        <f t="shared" si="1"/>
        <v>3472978</v>
      </c>
    </row>
    <row r="22" spans="1:7" ht="18" customHeight="1">
      <c r="A22" s="34" t="s">
        <v>159</v>
      </c>
      <c r="B22" s="35">
        <v>205</v>
      </c>
      <c r="C22" s="35">
        <v>787</v>
      </c>
      <c r="D22" s="36"/>
      <c r="E22" s="36"/>
      <c r="F22" s="35">
        <f t="shared" si="0"/>
        <v>992</v>
      </c>
      <c r="G22" s="35">
        <f t="shared" si="1"/>
        <v>992</v>
      </c>
    </row>
    <row r="23" spans="1:7" ht="18" customHeight="1">
      <c r="A23" s="34" t="s">
        <v>160</v>
      </c>
      <c r="B23" s="35">
        <v>10609</v>
      </c>
      <c r="C23" s="35">
        <v>40678</v>
      </c>
      <c r="D23" s="36"/>
      <c r="E23" s="36"/>
      <c r="F23" s="35">
        <f t="shared" si="0"/>
        <v>51287</v>
      </c>
      <c r="G23" s="35">
        <f t="shared" si="1"/>
        <v>51287</v>
      </c>
    </row>
    <row r="24" spans="1:7" ht="18" customHeight="1">
      <c r="A24" s="34" t="s">
        <v>161</v>
      </c>
      <c r="B24" s="35">
        <v>21864</v>
      </c>
      <c r="C24" s="35">
        <v>83836</v>
      </c>
      <c r="D24" s="36"/>
      <c r="E24" s="36"/>
      <c r="F24" s="35">
        <f t="shared" si="0"/>
        <v>105700</v>
      </c>
      <c r="G24" s="35">
        <f t="shared" si="1"/>
        <v>105700</v>
      </c>
    </row>
    <row r="25" spans="1:7" ht="18" customHeight="1">
      <c r="A25" s="37" t="s">
        <v>74</v>
      </c>
      <c r="B25" s="38">
        <f t="shared" ref="B25:G25" si="2">SUM(B6:B24)</f>
        <v>6688398</v>
      </c>
      <c r="C25" s="38">
        <f t="shared" si="2"/>
        <v>11814513</v>
      </c>
      <c r="D25" s="39">
        <f t="shared" si="2"/>
        <v>132959</v>
      </c>
      <c r="E25" s="39">
        <f t="shared" si="2"/>
        <v>113894</v>
      </c>
      <c r="F25" s="38">
        <f t="shared" si="2"/>
        <v>18749764</v>
      </c>
      <c r="G25" s="39">
        <f t="shared" si="2"/>
        <v>18749764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Normal="100" zoomScaleSheetLayoutView="100" workbookViewId="0">
      <selection activeCell="A4" sqref="A4"/>
    </sheetView>
  </sheetViews>
  <sheetFormatPr defaultColWidth="8" defaultRowHeight="15"/>
  <cols>
    <col min="1" max="1" width="34.59765625" style="28" bestFit="1" customWidth="1"/>
    <col min="2" max="2" width="17.8984375" style="28" customWidth="1"/>
    <col min="3" max="3" width="13.5" style="28" customWidth="1"/>
    <col min="4" max="4" width="17.8984375" style="28" customWidth="1"/>
    <col min="5" max="5" width="12.796875" style="28" customWidth="1"/>
    <col min="6" max="6" width="17.8984375" style="28" customWidth="1"/>
    <col min="7" max="16384" width="8" style="28"/>
  </cols>
  <sheetData>
    <row r="1" spans="1:6" ht="28.8">
      <c r="A1" s="8" t="s">
        <v>162</v>
      </c>
    </row>
    <row r="2" spans="1:6" ht="18">
      <c r="A2" s="29" t="s">
        <v>1</v>
      </c>
    </row>
    <row r="3" spans="1:6" ht="18">
      <c r="A3" s="29" t="s">
        <v>85</v>
      </c>
    </row>
    <row r="4" spans="1:6" ht="18">
      <c r="F4" s="31" t="s">
        <v>87</v>
      </c>
    </row>
    <row r="5" spans="1:6" ht="22.5" customHeight="1">
      <c r="A5" s="75" t="s">
        <v>163</v>
      </c>
      <c r="B5" s="75" t="s">
        <v>164</v>
      </c>
      <c r="C5" s="75"/>
      <c r="D5" s="75" t="s">
        <v>165</v>
      </c>
      <c r="E5" s="75"/>
      <c r="F5" s="76" t="s">
        <v>166</v>
      </c>
    </row>
    <row r="6" spans="1:6" ht="22.5" customHeight="1">
      <c r="A6" s="75"/>
      <c r="B6" s="32" t="s">
        <v>167</v>
      </c>
      <c r="C6" s="33" t="s">
        <v>168</v>
      </c>
      <c r="D6" s="32" t="s">
        <v>167</v>
      </c>
      <c r="E6" s="33" t="s">
        <v>168</v>
      </c>
      <c r="F6" s="75"/>
    </row>
    <row r="7" spans="1:6" ht="18" customHeight="1">
      <c r="A7" s="40" t="s">
        <v>169</v>
      </c>
      <c r="B7" s="41"/>
      <c r="C7" s="41"/>
      <c r="D7" s="41"/>
      <c r="E7" s="41"/>
      <c r="F7" s="41"/>
    </row>
    <row r="8" spans="1:6" ht="18" customHeight="1">
      <c r="A8" s="40" t="s">
        <v>170</v>
      </c>
      <c r="B8" s="41">
        <v>23820</v>
      </c>
      <c r="C8" s="41"/>
      <c r="D8" s="41">
        <v>2010</v>
      </c>
      <c r="E8" s="41"/>
      <c r="F8" s="41">
        <f>B8+D8</f>
        <v>25830</v>
      </c>
    </row>
    <row r="9" spans="1:6" ht="18" customHeight="1">
      <c r="A9" s="40" t="s">
        <v>171</v>
      </c>
      <c r="B9" s="41">
        <v>578168</v>
      </c>
      <c r="C9" s="41"/>
      <c r="D9" s="41">
        <v>83144</v>
      </c>
      <c r="E9" s="41"/>
      <c r="F9" s="41">
        <f t="shared" ref="F9:F10" si="0">B9+D9</f>
        <v>661312</v>
      </c>
    </row>
    <row r="10" spans="1:6" ht="18" customHeight="1">
      <c r="A10" s="40" t="s">
        <v>172</v>
      </c>
      <c r="B10" s="41">
        <v>88360</v>
      </c>
      <c r="C10" s="41"/>
      <c r="D10" s="41">
        <v>17660</v>
      </c>
      <c r="E10" s="41"/>
      <c r="F10" s="41">
        <f t="shared" si="0"/>
        <v>106020</v>
      </c>
    </row>
    <row r="11" spans="1:6" s="44" customFormat="1" ht="18" customHeight="1">
      <c r="A11" s="42" t="s">
        <v>173</v>
      </c>
      <c r="B11" s="43">
        <v>35760</v>
      </c>
      <c r="C11" s="43"/>
      <c r="D11" s="43">
        <v>5280</v>
      </c>
      <c r="E11" s="43"/>
      <c r="F11" s="43">
        <f>B11+D11</f>
        <v>41040</v>
      </c>
    </row>
    <row r="12" spans="1:6" ht="18" customHeight="1">
      <c r="A12" s="37" t="s">
        <v>74</v>
      </c>
      <c r="B12" s="41">
        <f>SUM(B8:B11)</f>
        <v>726108</v>
      </c>
      <c r="C12" s="41"/>
      <c r="D12" s="41">
        <f>SUM(D8:D11)</f>
        <v>108094</v>
      </c>
      <c r="E12" s="41"/>
      <c r="F12" s="41">
        <f>SUM(F8:F11)</f>
        <v>834202</v>
      </c>
    </row>
    <row r="15" spans="1:6">
      <c r="B15" s="28">
        <f>SUM(B8:B10)</f>
        <v>690348</v>
      </c>
      <c r="D15" s="28">
        <f>SUM(D8:D10)</f>
        <v>102814</v>
      </c>
      <c r="F15" s="28">
        <f>SUM(F8:F10)</f>
        <v>793162</v>
      </c>
    </row>
    <row r="16" spans="1:6">
      <c r="B16" s="28">
        <f>B11</f>
        <v>35760</v>
      </c>
      <c r="D16" s="28">
        <f>D11</f>
        <v>5280</v>
      </c>
      <c r="F16" s="28">
        <f>F11</f>
        <v>41040</v>
      </c>
    </row>
  </sheetData>
  <mergeCells count="4">
    <mergeCell ref="A5:A6"/>
    <mergeCell ref="B5:C5"/>
    <mergeCell ref="D5:E5"/>
    <mergeCell ref="F5:F6"/>
  </mergeCells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Normal="100" zoomScaleSheetLayoutView="100" workbookViewId="0">
      <selection activeCell="B18" sqref="B18"/>
    </sheetView>
  </sheetViews>
  <sheetFormatPr defaultColWidth="8" defaultRowHeight="15"/>
  <cols>
    <col min="1" max="1" width="27.796875" style="28" customWidth="1"/>
    <col min="2" max="3" width="17.8984375" style="28" customWidth="1"/>
    <col min="4" max="16384" width="8" style="28"/>
  </cols>
  <sheetData>
    <row r="1" spans="1:3" ht="28.8">
      <c r="A1" s="8" t="s">
        <v>174</v>
      </c>
    </row>
    <row r="2" spans="1:3" ht="18">
      <c r="A2" s="29" t="s">
        <v>1</v>
      </c>
    </row>
    <row r="3" spans="1:3" ht="18">
      <c r="A3" s="29" t="s">
        <v>85</v>
      </c>
    </row>
    <row r="4" spans="1:3" ht="18">
      <c r="C4" s="31" t="s">
        <v>87</v>
      </c>
    </row>
    <row r="5" spans="1:3" ht="22.5" customHeight="1">
      <c r="A5" s="32" t="s">
        <v>163</v>
      </c>
      <c r="B5" s="32" t="s">
        <v>167</v>
      </c>
      <c r="C5" s="32" t="s">
        <v>175</v>
      </c>
    </row>
    <row r="6" spans="1:3" ht="18" customHeight="1">
      <c r="A6" s="40" t="s">
        <v>176</v>
      </c>
      <c r="B6" s="45"/>
      <c r="C6" s="45"/>
    </row>
    <row r="7" spans="1:3" ht="18" customHeight="1">
      <c r="A7" s="46" t="s">
        <v>177</v>
      </c>
      <c r="B7" s="45">
        <v>340588</v>
      </c>
      <c r="C7" s="45">
        <v>0</v>
      </c>
    </row>
    <row r="8" spans="1:3" ht="18" customHeight="1">
      <c r="A8" s="47" t="s">
        <v>178</v>
      </c>
      <c r="B8" s="45">
        <v>770</v>
      </c>
      <c r="C8" s="45">
        <v>0</v>
      </c>
    </row>
    <row r="9" spans="1:3" ht="18" customHeight="1">
      <c r="A9" s="48" t="s">
        <v>179</v>
      </c>
      <c r="B9" s="49">
        <v>0</v>
      </c>
      <c r="C9" s="49">
        <v>0</v>
      </c>
    </row>
    <row r="10" spans="1:3" ht="18" customHeight="1">
      <c r="A10" s="48" t="s">
        <v>180</v>
      </c>
      <c r="B10" s="49">
        <v>0</v>
      </c>
      <c r="C10" s="49">
        <v>0</v>
      </c>
    </row>
    <row r="11" spans="1:3" ht="18" customHeight="1">
      <c r="A11" s="48" t="s">
        <v>181</v>
      </c>
      <c r="B11" s="49">
        <v>2595</v>
      </c>
      <c r="C11" s="49">
        <v>0</v>
      </c>
    </row>
    <row r="12" spans="1:3" ht="18" customHeight="1" thickBot="1">
      <c r="A12" s="50" t="s">
        <v>182</v>
      </c>
      <c r="B12" s="51">
        <f>SUM(B7:B11)</f>
        <v>343953</v>
      </c>
      <c r="C12" s="51">
        <f>SUM(C7:C11)</f>
        <v>0</v>
      </c>
    </row>
    <row r="13" spans="1:3" ht="18" customHeight="1" thickTop="1">
      <c r="A13" s="40" t="s">
        <v>183</v>
      </c>
      <c r="B13" s="45"/>
      <c r="C13" s="45"/>
    </row>
    <row r="14" spans="1:3" ht="18" customHeight="1">
      <c r="A14" s="46" t="s">
        <v>184</v>
      </c>
      <c r="B14" s="45">
        <v>236050</v>
      </c>
      <c r="C14" s="45">
        <v>64707</v>
      </c>
    </row>
    <row r="15" spans="1:3" ht="18" customHeight="1">
      <c r="A15" s="46" t="s">
        <v>185</v>
      </c>
      <c r="B15" s="45">
        <v>37392</v>
      </c>
      <c r="C15" s="45">
        <v>0</v>
      </c>
    </row>
    <row r="16" spans="1:3" ht="18" customHeight="1">
      <c r="A16" s="46" t="s">
        <v>186</v>
      </c>
      <c r="B16" s="45">
        <v>431</v>
      </c>
      <c r="C16" s="45">
        <v>0</v>
      </c>
    </row>
    <row r="17" spans="1:3" ht="18" customHeight="1">
      <c r="A17" s="46" t="s">
        <v>187</v>
      </c>
      <c r="B17" s="45">
        <v>106</v>
      </c>
      <c r="C17" s="45">
        <v>0</v>
      </c>
    </row>
    <row r="18" spans="1:3" ht="18" customHeight="1">
      <c r="A18" s="46" t="s">
        <v>188</v>
      </c>
      <c r="B18" s="45">
        <v>10320</v>
      </c>
      <c r="C18" s="45">
        <v>0</v>
      </c>
    </row>
    <row r="19" spans="1:3" ht="18" customHeight="1" thickBot="1">
      <c r="A19" s="50" t="s">
        <v>182</v>
      </c>
      <c r="B19" s="51">
        <f>SUM(B14:B18)</f>
        <v>284299</v>
      </c>
      <c r="C19" s="51">
        <f>SUM(C14:C18)</f>
        <v>64707</v>
      </c>
    </row>
    <row r="20" spans="1:3" ht="18" customHeight="1" thickTop="1">
      <c r="A20" s="37" t="s">
        <v>74</v>
      </c>
      <c r="B20" s="45">
        <f>B12+B19</f>
        <v>628252</v>
      </c>
      <c r="C20" s="45">
        <f>C12+C19</f>
        <v>64707</v>
      </c>
    </row>
    <row r="25" spans="1:3" ht="9" customHeight="1"/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60" zoomScaleNormal="100" workbookViewId="0">
      <selection activeCell="E19" sqref="E19"/>
    </sheetView>
  </sheetViews>
  <sheetFormatPr defaultColWidth="8" defaultRowHeight="15"/>
  <cols>
    <col min="1" max="1" width="27.796875" style="28" customWidth="1"/>
    <col min="2" max="3" width="17.8984375" style="28" customWidth="1"/>
    <col min="4" max="16384" width="8" style="28"/>
  </cols>
  <sheetData>
    <row r="1" spans="1:3" ht="28.8">
      <c r="A1" s="8" t="s">
        <v>189</v>
      </c>
    </row>
    <row r="2" spans="1:3" ht="18">
      <c r="A2" s="29" t="s">
        <v>1</v>
      </c>
    </row>
    <row r="3" spans="1:3" ht="18">
      <c r="A3" s="29" t="s">
        <v>85</v>
      </c>
    </row>
    <row r="4" spans="1:3" ht="18">
      <c r="C4" s="31" t="s">
        <v>87</v>
      </c>
    </row>
    <row r="5" spans="1:3" ht="22.5" customHeight="1">
      <c r="A5" s="32" t="s">
        <v>163</v>
      </c>
      <c r="B5" s="32" t="s">
        <v>167</v>
      </c>
      <c r="C5" s="32" t="s">
        <v>175</v>
      </c>
    </row>
    <row r="6" spans="1:3" ht="18" customHeight="1">
      <c r="A6" s="40" t="s">
        <v>176</v>
      </c>
      <c r="B6" s="45"/>
      <c r="C6" s="45"/>
    </row>
    <row r="7" spans="1:3" ht="18" customHeight="1">
      <c r="A7" s="46" t="s">
        <v>177</v>
      </c>
      <c r="B7" s="45">
        <v>0</v>
      </c>
      <c r="C7" s="45">
        <v>0</v>
      </c>
    </row>
    <row r="8" spans="1:3" ht="18" customHeight="1">
      <c r="A8" s="47" t="s">
        <v>178</v>
      </c>
      <c r="B8" s="45">
        <v>40</v>
      </c>
      <c r="C8" s="45">
        <v>0</v>
      </c>
    </row>
    <row r="9" spans="1:3" ht="18" customHeight="1">
      <c r="A9" s="48" t="s">
        <v>179</v>
      </c>
      <c r="B9" s="49">
        <v>0</v>
      </c>
      <c r="C9" s="49">
        <v>0</v>
      </c>
    </row>
    <row r="10" spans="1:3" ht="18" customHeight="1">
      <c r="A10" s="48" t="s">
        <v>180</v>
      </c>
      <c r="B10" s="49">
        <v>0</v>
      </c>
      <c r="C10" s="49">
        <v>0</v>
      </c>
    </row>
    <row r="11" spans="1:3" ht="18" customHeight="1">
      <c r="A11" s="48" t="s">
        <v>181</v>
      </c>
      <c r="B11" s="49">
        <v>800</v>
      </c>
      <c r="C11" s="49">
        <v>0</v>
      </c>
    </row>
    <row r="12" spans="1:3" ht="18" customHeight="1" thickBot="1">
      <c r="A12" s="50" t="s">
        <v>182</v>
      </c>
      <c r="B12" s="51">
        <f>SUM(B7:B11)</f>
        <v>840</v>
      </c>
      <c r="C12" s="51">
        <f>SUM(C7:C11)</f>
        <v>0</v>
      </c>
    </row>
    <row r="13" spans="1:3" ht="18" customHeight="1" thickTop="1">
      <c r="A13" s="40" t="s">
        <v>190</v>
      </c>
      <c r="B13" s="45"/>
      <c r="C13" s="45"/>
    </row>
    <row r="14" spans="1:3" ht="18" customHeight="1">
      <c r="A14" s="46" t="s">
        <v>184</v>
      </c>
      <c r="B14" s="45">
        <v>54098</v>
      </c>
      <c r="C14" s="45">
        <v>14461</v>
      </c>
    </row>
    <row r="15" spans="1:3" ht="18" customHeight="1">
      <c r="A15" s="46" t="s">
        <v>185</v>
      </c>
      <c r="B15" s="45">
        <v>6920</v>
      </c>
      <c r="C15" s="45">
        <v>0</v>
      </c>
    </row>
    <row r="16" spans="1:3" ht="18" customHeight="1">
      <c r="A16" s="46" t="s">
        <v>186</v>
      </c>
      <c r="B16" s="45">
        <v>3</v>
      </c>
      <c r="C16" s="45">
        <v>0</v>
      </c>
    </row>
    <row r="17" spans="1:3" ht="18" customHeight="1">
      <c r="A17" s="46" t="s">
        <v>188</v>
      </c>
      <c r="B17" s="45">
        <f>2470-1</f>
        <v>2469</v>
      </c>
      <c r="C17" s="45">
        <v>0</v>
      </c>
    </row>
    <row r="18" spans="1:3" ht="18" customHeight="1" thickBot="1">
      <c r="A18" s="50" t="s">
        <v>182</v>
      </c>
      <c r="B18" s="51">
        <f>SUM(B14:B17)</f>
        <v>63490</v>
      </c>
      <c r="C18" s="51">
        <f>SUM(C14:C17)</f>
        <v>14461</v>
      </c>
    </row>
    <row r="19" spans="1:3" ht="18" customHeight="1" thickTop="1">
      <c r="A19" s="37" t="s">
        <v>74</v>
      </c>
      <c r="B19" s="45">
        <f>B12+B18</f>
        <v>64330</v>
      </c>
      <c r="C19" s="45">
        <f>C12+C18</f>
        <v>14461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90" zoomScaleNormal="90" zoomScaleSheetLayoutView="90" workbookViewId="0">
      <selection activeCell="C19" sqref="C19"/>
    </sheetView>
  </sheetViews>
  <sheetFormatPr defaultColWidth="8" defaultRowHeight="15"/>
  <cols>
    <col min="1" max="1" width="18.796875" style="28" customWidth="1"/>
    <col min="2" max="2" width="13.3984375" style="28" customWidth="1"/>
    <col min="3" max="3" width="15.19921875" style="28" customWidth="1"/>
    <col min="4" max="11" width="13.3984375" style="28" customWidth="1"/>
    <col min="12" max="16384" width="8" style="28"/>
  </cols>
  <sheetData>
    <row r="1" spans="1:12" ht="28.8">
      <c r="A1" s="8" t="s">
        <v>191</v>
      </c>
    </row>
    <row r="2" spans="1:12" ht="18">
      <c r="A2" s="29" t="s">
        <v>1</v>
      </c>
    </row>
    <row r="3" spans="1:12" ht="18">
      <c r="A3" s="30" t="s">
        <v>192</v>
      </c>
    </row>
    <row r="4" spans="1:12" ht="18">
      <c r="K4" s="31" t="s">
        <v>87</v>
      </c>
    </row>
    <row r="5" spans="1:12" ht="22.5" customHeight="1">
      <c r="A5" s="75" t="s">
        <v>138</v>
      </c>
      <c r="B5" s="77" t="s">
        <v>193</v>
      </c>
      <c r="C5" s="52"/>
      <c r="D5" s="75" t="s">
        <v>194</v>
      </c>
      <c r="E5" s="76" t="s">
        <v>195</v>
      </c>
      <c r="F5" s="75" t="s">
        <v>196</v>
      </c>
      <c r="G5" s="76" t="s">
        <v>197</v>
      </c>
      <c r="H5" s="77" t="s">
        <v>198</v>
      </c>
      <c r="I5" s="53"/>
      <c r="J5" s="54"/>
      <c r="K5" s="75" t="s">
        <v>83</v>
      </c>
    </row>
    <row r="6" spans="1:12" ht="22.5" customHeight="1">
      <c r="A6" s="75"/>
      <c r="B6" s="75"/>
      <c r="C6" s="55" t="s">
        <v>199</v>
      </c>
      <c r="D6" s="75"/>
      <c r="E6" s="75"/>
      <c r="F6" s="75"/>
      <c r="G6" s="75"/>
      <c r="H6" s="75"/>
      <c r="I6" s="32" t="s">
        <v>200</v>
      </c>
      <c r="J6" s="32" t="s">
        <v>201</v>
      </c>
      <c r="K6" s="75"/>
    </row>
    <row r="7" spans="1:12" ht="18" customHeight="1">
      <c r="A7" s="56" t="s">
        <v>202</v>
      </c>
      <c r="B7" s="41">
        <v>128470</v>
      </c>
      <c r="C7" s="57">
        <v>27152</v>
      </c>
      <c r="D7" s="41">
        <v>108932</v>
      </c>
      <c r="E7" s="41"/>
      <c r="F7" s="41">
        <v>4296</v>
      </c>
      <c r="G7" s="41">
        <v>15242</v>
      </c>
      <c r="H7" s="41"/>
      <c r="I7" s="41"/>
      <c r="J7" s="41"/>
      <c r="K7" s="41"/>
      <c r="L7" s="28" t="b">
        <f>B7=D7+E7+F7+G7+H7+K7</f>
        <v>1</v>
      </c>
    </row>
    <row r="8" spans="1:12" ht="18" customHeight="1">
      <c r="A8" s="56" t="s">
        <v>203</v>
      </c>
      <c r="B8" s="41">
        <v>47619</v>
      </c>
      <c r="C8" s="57">
        <v>4225</v>
      </c>
      <c r="D8" s="41">
        <v>47619</v>
      </c>
      <c r="E8" s="41"/>
      <c r="F8" s="41"/>
      <c r="G8" s="41"/>
      <c r="H8" s="41"/>
      <c r="I8" s="41"/>
      <c r="J8" s="41"/>
      <c r="K8" s="41"/>
      <c r="L8" s="28" t="b">
        <f t="shared" ref="L8:L19" si="0">B8=D8+E8+F8+G8+H8+K8</f>
        <v>1</v>
      </c>
    </row>
    <row r="9" spans="1:12" ht="18" customHeight="1">
      <c r="A9" s="56" t="s">
        <v>204</v>
      </c>
      <c r="B9" s="41">
        <v>210576</v>
      </c>
      <c r="C9" s="57">
        <v>37682</v>
      </c>
      <c r="D9" s="41">
        <v>210576</v>
      </c>
      <c r="E9" s="41"/>
      <c r="F9" s="41"/>
      <c r="G9" s="41"/>
      <c r="H9" s="41"/>
      <c r="I9" s="41"/>
      <c r="J9" s="41"/>
      <c r="K9" s="41"/>
      <c r="L9" s="28" t="b">
        <f t="shared" si="0"/>
        <v>1</v>
      </c>
    </row>
    <row r="10" spans="1:12" ht="18" customHeight="1">
      <c r="A10" s="56" t="s">
        <v>205</v>
      </c>
      <c r="B10" s="41">
        <v>4425</v>
      </c>
      <c r="C10" s="57">
        <v>2212</v>
      </c>
      <c r="D10" s="41">
        <v>4425</v>
      </c>
      <c r="E10" s="41"/>
      <c r="F10" s="41"/>
      <c r="G10" s="41"/>
      <c r="H10" s="41"/>
      <c r="I10" s="41"/>
      <c r="J10" s="41"/>
      <c r="K10" s="41"/>
      <c r="L10" s="28" t="b">
        <f t="shared" si="0"/>
        <v>1</v>
      </c>
    </row>
    <row r="11" spans="1:12" ht="18" customHeight="1">
      <c r="A11" s="56" t="s">
        <v>206</v>
      </c>
      <c r="B11" s="41">
        <v>93657</v>
      </c>
      <c r="C11" s="57">
        <v>14544</v>
      </c>
      <c r="D11" s="41">
        <v>93657</v>
      </c>
      <c r="E11" s="41"/>
      <c r="F11" s="41"/>
      <c r="G11" s="41"/>
      <c r="H11" s="41"/>
      <c r="I11" s="41"/>
      <c r="J11" s="41"/>
      <c r="K11" s="41"/>
      <c r="L11" s="28" t="b">
        <f t="shared" si="0"/>
        <v>1</v>
      </c>
    </row>
    <row r="12" spans="1:12" ht="18" customHeight="1">
      <c r="A12" s="56" t="s">
        <v>207</v>
      </c>
      <c r="B12" s="41">
        <v>8829480</v>
      </c>
      <c r="C12" s="57">
        <v>728512</v>
      </c>
      <c r="D12" s="41">
        <v>118256</v>
      </c>
      <c r="E12" s="41">
        <v>2301559</v>
      </c>
      <c r="F12" s="41">
        <v>1297554</v>
      </c>
      <c r="G12" s="41">
        <v>4545591</v>
      </c>
      <c r="H12" s="41"/>
      <c r="I12" s="41"/>
      <c r="J12" s="41"/>
      <c r="K12" s="41">
        <v>566520</v>
      </c>
      <c r="L12" s="28" t="b">
        <f t="shared" si="0"/>
        <v>1</v>
      </c>
    </row>
    <row r="13" spans="1:12" ht="18" customHeight="1">
      <c r="A13" s="56" t="s">
        <v>208</v>
      </c>
      <c r="B13" s="41">
        <v>490185</v>
      </c>
      <c r="C13" s="57">
        <v>47472</v>
      </c>
      <c r="D13" s="41">
        <v>490185</v>
      </c>
      <c r="E13" s="41"/>
      <c r="F13" s="41"/>
      <c r="G13" s="41"/>
      <c r="H13" s="41"/>
      <c r="I13" s="41"/>
      <c r="J13" s="41"/>
      <c r="K13" s="41"/>
      <c r="L13" s="28" t="b">
        <f t="shared" si="0"/>
        <v>1</v>
      </c>
    </row>
    <row r="14" spans="1:12" ht="18" customHeight="1">
      <c r="A14" s="56" t="s">
        <v>209</v>
      </c>
      <c r="B14" s="41">
        <f>8498149+1</f>
        <v>8498150</v>
      </c>
      <c r="C14" s="57">
        <v>1011266</v>
      </c>
      <c r="D14" s="41">
        <f>8498149+1</f>
        <v>8498150</v>
      </c>
      <c r="E14" s="41"/>
      <c r="F14" s="41"/>
      <c r="G14" s="41"/>
      <c r="H14" s="41"/>
      <c r="I14" s="41"/>
      <c r="J14" s="41"/>
      <c r="K14" s="41"/>
      <c r="L14" s="28" t="b">
        <f t="shared" si="0"/>
        <v>1</v>
      </c>
    </row>
    <row r="15" spans="1:12" ht="18" customHeight="1">
      <c r="A15" s="56" t="s">
        <v>210</v>
      </c>
      <c r="B15" s="41">
        <v>51079</v>
      </c>
      <c r="C15" s="57">
        <v>6583</v>
      </c>
      <c r="D15" s="41">
        <v>47829</v>
      </c>
      <c r="E15" s="41"/>
      <c r="F15" s="41">
        <v>3250</v>
      </c>
      <c r="G15" s="41"/>
      <c r="H15" s="41"/>
      <c r="I15" s="41"/>
      <c r="J15" s="41"/>
      <c r="K15" s="41"/>
      <c r="L15" s="28" t="b">
        <f t="shared" si="0"/>
        <v>1</v>
      </c>
    </row>
    <row r="16" spans="1:12" ht="18" customHeight="1">
      <c r="A16" s="56" t="s">
        <v>211</v>
      </c>
      <c r="B16" s="41">
        <v>5425576</v>
      </c>
      <c r="C16" s="57">
        <v>483652</v>
      </c>
      <c r="D16" s="41">
        <v>2388792</v>
      </c>
      <c r="E16" s="41"/>
      <c r="F16" s="41">
        <v>1117214</v>
      </c>
      <c r="G16" s="41">
        <v>1919570</v>
      </c>
      <c r="H16" s="41"/>
      <c r="I16" s="41"/>
      <c r="J16" s="41"/>
      <c r="K16" s="41"/>
      <c r="L16" s="28" t="b">
        <f t="shared" si="0"/>
        <v>1</v>
      </c>
    </row>
    <row r="17" spans="1:12" ht="18" customHeight="1">
      <c r="A17" s="56" t="s">
        <v>212</v>
      </c>
      <c r="B17" s="41">
        <v>81604</v>
      </c>
      <c r="C17" s="57">
        <v>14315</v>
      </c>
      <c r="D17" s="41">
        <v>81604</v>
      </c>
      <c r="E17" s="41"/>
      <c r="F17" s="41"/>
      <c r="G17" s="41"/>
      <c r="H17" s="41"/>
      <c r="I17" s="41"/>
      <c r="J17" s="41"/>
      <c r="K17" s="41"/>
      <c r="L17" s="28" t="b">
        <f t="shared" si="0"/>
        <v>1</v>
      </c>
    </row>
    <row r="18" spans="1:12" ht="18" customHeight="1">
      <c r="A18" s="56" t="s">
        <v>213</v>
      </c>
      <c r="B18" s="41">
        <v>1443</v>
      </c>
      <c r="C18" s="57">
        <v>740</v>
      </c>
      <c r="D18" s="41">
        <v>1248</v>
      </c>
      <c r="E18" s="41">
        <v>195</v>
      </c>
      <c r="F18" s="41"/>
      <c r="G18" s="41"/>
      <c r="H18" s="41"/>
      <c r="I18" s="41"/>
      <c r="J18" s="41"/>
      <c r="K18" s="41"/>
      <c r="L18" s="28" t="b">
        <f t="shared" si="0"/>
        <v>1</v>
      </c>
    </row>
    <row r="19" spans="1:12" ht="18" customHeight="1">
      <c r="A19" s="37" t="s">
        <v>214</v>
      </c>
      <c r="B19" s="41">
        <f t="shared" ref="B19:K19" si="1">SUM(B7:B18)</f>
        <v>23862264</v>
      </c>
      <c r="C19" s="57">
        <f t="shared" si="1"/>
        <v>2378355</v>
      </c>
      <c r="D19" s="41">
        <f t="shared" si="1"/>
        <v>12091273</v>
      </c>
      <c r="E19" s="41">
        <f t="shared" si="1"/>
        <v>2301754</v>
      </c>
      <c r="F19" s="41">
        <f t="shared" si="1"/>
        <v>2422314</v>
      </c>
      <c r="G19" s="41">
        <f t="shared" si="1"/>
        <v>6480403</v>
      </c>
      <c r="H19" s="41">
        <f t="shared" si="1"/>
        <v>0</v>
      </c>
      <c r="I19" s="41">
        <f t="shared" si="1"/>
        <v>0</v>
      </c>
      <c r="J19" s="41">
        <f t="shared" si="1"/>
        <v>0</v>
      </c>
      <c r="K19" s="41">
        <f t="shared" si="1"/>
        <v>566520</v>
      </c>
      <c r="L19" s="28" t="b">
        <f t="shared" si="0"/>
        <v>1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6"/>
  <pageMargins left="0.39370078740157483" right="0.39370078740157483" top="0.39370078740157483" bottom="0.39370078740157483" header="0.19685039370078741" footer="0.19685039370078741"/>
  <pageSetup paperSize="9" scale="82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60" zoomScaleNormal="100" workbookViewId="0">
      <selection activeCell="C16" sqref="C16"/>
    </sheetView>
  </sheetViews>
  <sheetFormatPr defaultColWidth="8" defaultRowHeight="15"/>
  <cols>
    <col min="1" max="1" width="20.59765625" style="28" customWidth="1"/>
    <col min="2" max="10" width="11.59765625" style="28" customWidth="1"/>
    <col min="11" max="16384" width="8" style="28"/>
  </cols>
  <sheetData>
    <row r="1" spans="1:10" ht="28.8">
      <c r="A1" s="8" t="s">
        <v>215</v>
      </c>
    </row>
    <row r="2" spans="1:10" ht="18">
      <c r="A2" s="29" t="s">
        <v>1</v>
      </c>
    </row>
    <row r="3" spans="1:10" ht="18">
      <c r="A3" s="30" t="s">
        <v>85</v>
      </c>
    </row>
    <row r="4" spans="1:10" ht="18">
      <c r="J4" s="31" t="s">
        <v>87</v>
      </c>
    </row>
    <row r="5" spans="1:10" ht="22.5" customHeight="1">
      <c r="A5" s="55" t="s">
        <v>193</v>
      </c>
      <c r="B5" s="32" t="s">
        <v>216</v>
      </c>
      <c r="C5" s="33" t="s">
        <v>217</v>
      </c>
      <c r="D5" s="33" t="s">
        <v>218</v>
      </c>
      <c r="E5" s="33" t="s">
        <v>219</v>
      </c>
      <c r="F5" s="33" t="s">
        <v>220</v>
      </c>
      <c r="G5" s="33" t="s">
        <v>221</v>
      </c>
      <c r="H5" s="33" t="s">
        <v>222</v>
      </c>
      <c r="I5" s="33" t="s">
        <v>223</v>
      </c>
      <c r="J5" s="32" t="s">
        <v>224</v>
      </c>
    </row>
    <row r="6" spans="1:10" ht="18" customHeight="1">
      <c r="A6" s="58">
        <v>23862264</v>
      </c>
      <c r="B6" s="41">
        <v>2378355</v>
      </c>
      <c r="C6" s="41">
        <v>2558709</v>
      </c>
      <c r="D6" s="41">
        <v>2586011</v>
      </c>
      <c r="E6" s="41">
        <v>2716435</v>
      </c>
      <c r="F6" s="41">
        <v>2476984</v>
      </c>
      <c r="G6" s="41">
        <v>7969215</v>
      </c>
      <c r="H6" s="41">
        <v>2936748</v>
      </c>
      <c r="I6" s="41">
        <v>239807</v>
      </c>
      <c r="J6" s="41">
        <v>0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地方債等（返済期間別）の明細</vt:lpstr>
      <vt:lpstr>地方債等（利率別）の明細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貸付金の明細!Print_Area</vt:lpstr>
      <vt:lpstr>'地方債等（借入先別）の明細'!Print_Area</vt:lpstr>
      <vt:lpstr>長期延滞債権の明細!Print_Area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達也</dc:creator>
  <cp:lastModifiedBy> </cp:lastModifiedBy>
  <cp:lastPrinted>2025-04-23T07:05:55Z</cp:lastPrinted>
  <dcterms:created xsi:type="dcterms:W3CDTF">2025-04-23T07:16:05Z</dcterms:created>
  <dcterms:modified xsi:type="dcterms:W3CDTF">2025-04-23T07:19:47Z</dcterms:modified>
</cp:coreProperties>
</file>