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110-0135-00_財政課\E_財務\01_庶務\06_財政公会計\R03決算に基づく財務書類\50_公開\HP\一般会計等\"/>
    </mc:Choice>
  </mc:AlternateContent>
  <bookViews>
    <workbookView xWindow="0" yWindow="0" windowWidth="20460" windowHeight="7500" tabRatio="588"/>
  </bookViews>
  <sheets>
    <sheet name="有形固定資産の明細" sheetId="16" r:id="rId1"/>
    <sheet name="有形固定資産に係る行政目的別の明細" sheetId="15" r:id="rId2"/>
    <sheet name="投資及び出資金の明細" sheetId="1" r:id="rId3"/>
    <sheet name="基金の明細" sheetId="2" r:id="rId4"/>
    <sheet name="貸付金の明細" sheetId="3" r:id="rId5"/>
    <sheet name="長期延滞債権の明細" sheetId="4" r:id="rId6"/>
    <sheet name="未収金の明細" sheetId="5" r:id="rId7"/>
    <sheet name="地方債等（借入先別）の明細" sheetId="6" r:id="rId8"/>
    <sheet name="地方債等（返済期間別）の明細" sheetId="7" r:id="rId9"/>
    <sheet name="地方債等（利率別）の明細" sheetId="8" r:id="rId10"/>
    <sheet name="特定の契約条項が付された地方債等の概要" sheetId="9" r:id="rId11"/>
    <sheet name="引当金の明細" sheetId="10" r:id="rId12"/>
    <sheet name="補助金等の明細" sheetId="11" r:id="rId13"/>
    <sheet name="財源の明細" sheetId="12" r:id="rId14"/>
    <sheet name="財源情報の明細" sheetId="13" r:id="rId15"/>
    <sheet name="資金の明細" sheetId="14" r:id="rId16"/>
  </sheets>
  <definedNames>
    <definedName name="_xlnm.Print_Area" localSheetId="7">'地方債等（借入先別）の明細'!$A$1:$K$19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62913"/>
</workbook>
</file>

<file path=xl/calcChain.xml><?xml version="1.0" encoding="utf-8"?>
<calcChain xmlns="http://schemas.openxmlformats.org/spreadsheetml/2006/main">
  <c r="B7" i="14" l="1"/>
  <c r="E12" i="12" l="1"/>
  <c r="E11" i="12" s="1"/>
  <c r="E13" i="12"/>
  <c r="E15" i="12"/>
  <c r="E16" i="12"/>
  <c r="E18" i="12" s="1"/>
  <c r="E25" i="12"/>
  <c r="E29" i="12" s="1"/>
  <c r="E30" i="12" s="1"/>
  <c r="E28" i="12"/>
  <c r="E31" i="12"/>
  <c r="E19" i="12" l="1"/>
  <c r="D9" i="11"/>
  <c r="D15" i="11"/>
  <c r="D20" i="11" s="1"/>
  <c r="D21" i="11" s="1"/>
  <c r="D16" i="11"/>
  <c r="D19" i="11"/>
  <c r="E32" i="12" l="1"/>
  <c r="E20" i="12"/>
  <c r="C7" i="10"/>
  <c r="F7" i="10" s="1"/>
  <c r="F12" i="10" s="1"/>
  <c r="D8" i="10"/>
  <c r="F8" i="10"/>
  <c r="D9" i="10"/>
  <c r="F9" i="10" s="1"/>
  <c r="F10" i="10"/>
  <c r="D11" i="10"/>
  <c r="F11" i="10"/>
  <c r="B12" i="10"/>
  <c r="E12" i="10"/>
  <c r="C12" i="10" l="1"/>
  <c r="D12" i="10"/>
  <c r="K19" i="6"/>
  <c r="J19" i="6"/>
  <c r="I19" i="6"/>
  <c r="H19" i="6"/>
  <c r="G19" i="6"/>
  <c r="F19" i="6"/>
  <c r="E19" i="6"/>
  <c r="B19" i="6"/>
  <c r="L18" i="6"/>
  <c r="L17" i="6"/>
  <c r="L16" i="6"/>
  <c r="L15" i="6"/>
  <c r="L14" i="6"/>
  <c r="F13" i="6"/>
  <c r="E13" i="6"/>
  <c r="D13" i="6"/>
  <c r="D19" i="6" s="1"/>
  <c r="C13" i="6"/>
  <c r="C19" i="6" s="1"/>
  <c r="B13" i="6"/>
  <c r="L13" i="6" s="1"/>
  <c r="L12" i="6"/>
  <c r="L11" i="6"/>
  <c r="L10" i="6"/>
  <c r="L9" i="6"/>
  <c r="L8" i="6"/>
  <c r="L19" i="6" l="1"/>
  <c r="C19" i="5" l="1"/>
  <c r="B19" i="5"/>
  <c r="B13" i="5"/>
  <c r="B20" i="5" l="1"/>
  <c r="C20" i="5"/>
  <c r="B13" i="4" l="1"/>
  <c r="B19" i="4" l="1"/>
  <c r="B20" i="4" s="1"/>
  <c r="C19" i="4"/>
  <c r="C20" i="4" s="1"/>
  <c r="B12" i="3" l="1"/>
  <c r="F12" i="3" s="1"/>
  <c r="F11" i="3"/>
  <c r="D10" i="3"/>
  <c r="B10" i="3" s="1"/>
  <c r="F10" i="3" s="1"/>
  <c r="D9" i="3"/>
  <c r="B8" i="3"/>
  <c r="F8" i="3" l="1"/>
  <c r="D13" i="3"/>
  <c r="B9" i="3"/>
  <c r="F9" i="3" s="1"/>
  <c r="B13" i="3" l="1"/>
  <c r="F13" i="3"/>
  <c r="E26" i="2" l="1"/>
  <c r="D26" i="2"/>
  <c r="C26" i="2"/>
  <c r="B26" i="2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6" i="2"/>
  <c r="F26" i="2" s="1"/>
  <c r="G6" i="2" l="1"/>
  <c r="G26" i="2" s="1"/>
  <c r="E35" i="1" l="1"/>
  <c r="E28" i="1"/>
  <c r="G21" i="1" l="1"/>
  <c r="J38" i="1" l="1"/>
  <c r="G20" i="1" l="1"/>
  <c r="G19" i="1"/>
  <c r="E21" i="1"/>
  <c r="E20" i="1"/>
  <c r="E19" i="1"/>
  <c r="C22" i="1"/>
  <c r="D22" i="1"/>
  <c r="F22" i="1"/>
  <c r="J22" i="1"/>
  <c r="B22" i="1"/>
  <c r="H19" i="1" l="1"/>
  <c r="H21" i="1"/>
  <c r="H20" i="1"/>
  <c r="E36" i="1"/>
  <c r="H10" i="1" l="1"/>
  <c r="E10" i="1"/>
  <c r="C10" i="1"/>
  <c r="B10" i="1"/>
  <c r="F9" i="1"/>
  <c r="F8" i="1"/>
  <c r="F7" i="1"/>
  <c r="D9" i="1"/>
  <c r="D8" i="1"/>
  <c r="D7" i="1"/>
  <c r="G9" i="1" l="1"/>
  <c r="G7" i="1"/>
  <c r="F10" i="1"/>
  <c r="G8" i="1"/>
  <c r="D10" i="1"/>
  <c r="G10" i="1" l="1"/>
  <c r="B42" i="1" l="1"/>
  <c r="G18" i="1"/>
  <c r="B43" i="1" l="1"/>
  <c r="E41" i="1"/>
  <c r="E40" i="1"/>
  <c r="E39" i="1"/>
  <c r="E38" i="1"/>
  <c r="E37" i="1"/>
  <c r="E34" i="1"/>
  <c r="E33" i="1"/>
  <c r="E32" i="1"/>
  <c r="E31" i="1"/>
  <c r="E30" i="1"/>
  <c r="E29" i="1"/>
  <c r="E27" i="1"/>
  <c r="E26" i="1"/>
  <c r="E42" i="1"/>
  <c r="E18" i="1" l="1"/>
  <c r="H18" i="1" s="1"/>
  <c r="I18" i="1" s="1"/>
  <c r="I22" i="1" s="1"/>
  <c r="E17" i="1"/>
  <c r="E16" i="1"/>
  <c r="E15" i="1"/>
  <c r="E14" i="1"/>
  <c r="E22" i="1" l="1"/>
  <c r="J26" i="1"/>
  <c r="J27" i="1"/>
  <c r="J28" i="1"/>
  <c r="J29" i="1"/>
  <c r="J30" i="1"/>
  <c r="J31" i="1"/>
  <c r="J32" i="1"/>
  <c r="J33" i="1"/>
  <c r="J34" i="1"/>
  <c r="J35" i="1"/>
  <c r="J36" i="1"/>
  <c r="J37" i="1"/>
  <c r="J39" i="1"/>
  <c r="J40" i="1"/>
  <c r="J41" i="1"/>
  <c r="J42" i="1"/>
  <c r="J43" i="1" l="1"/>
  <c r="G15" i="1"/>
  <c r="H15" i="1" s="1"/>
  <c r="G16" i="1"/>
  <c r="H16" i="1" s="1"/>
  <c r="G17" i="1"/>
  <c r="H17" i="1" s="1"/>
  <c r="G14" i="1"/>
  <c r="H14" i="1" l="1"/>
  <c r="H22" i="1" s="1"/>
  <c r="G22" i="1"/>
  <c r="I43" i="1"/>
  <c r="K43" i="1"/>
  <c r="C43" i="1"/>
  <c r="D43" i="1"/>
  <c r="E43" i="1"/>
  <c r="F43" i="1"/>
  <c r="G43" i="1" s="1"/>
  <c r="G41" i="1"/>
  <c r="H41" i="1" s="1"/>
  <c r="H42" i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H43" i="1" l="1"/>
</calcChain>
</file>

<file path=xl/comments1.xml><?xml version="1.0" encoding="utf-8"?>
<comments xmlns="http://schemas.openxmlformats.org/spreadsheetml/2006/main">
  <authors>
    <author xml:space="preserve"> </author>
    <author>綱澤　友也</author>
  </authors>
  <commentLis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決算書より(以下同じ)</t>
        </r>
      </text>
    </commen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【数式あり】小計　-（地方税～分担金及び負担金）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NW「税収等」
※「一般会計等」ではなく「一般会計」のNW　</t>
        </r>
        <r>
          <rPr>
            <b/>
            <sz val="9"/>
            <color indexed="10"/>
            <rFont val="MS P ゴシック"/>
            <family val="3"/>
            <charset val="128"/>
          </rPr>
          <t>★相殺額
を控除した（R2）</t>
        </r>
      </text>
    </commen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総勘定元帳
・NW-820401-国庫支出金
・NW-820402-都道府県等支出金</t>
        </r>
      </text>
    </comment>
    <comment ref="E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国県等補助金収入(投資活動収入)</t>
        </r>
      </text>
    </comment>
    <comment ref="E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総勘定元帳
・NW-820401-国庫支出金
・NW-820402-都道府県等支出金</t>
        </r>
      </text>
    </comment>
    <comment ref="E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国県等補助金収入(業務活動収入)</t>
        </r>
      </text>
    </comment>
    <comment ref="E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NW国県等補助金に一致</t>
        </r>
      </text>
    </comment>
    <comment ref="E3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「一般会計等」のNWと一致</t>
        </r>
      </text>
    </comment>
    <comment ref="E3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「一般会計等」のNWと一致</t>
        </r>
      </text>
    </comment>
  </commentList>
</comments>
</file>

<file path=xl/sharedStrings.xml><?xml version="1.0" encoding="utf-8"?>
<sst xmlns="http://schemas.openxmlformats.org/spreadsheetml/2006/main" count="1195" uniqueCount="317">
  <si>
    <t>投資及び出資金の明細</t>
  </si>
  <si>
    <t>自治体名：美作市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</si>
  <si>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</si>
  <si>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</si>
  <si>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</si>
  <si>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</si>
  <si>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</si>
  <si>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</si>
  <si>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</si>
  <si>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</si>
  <si>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</si>
  <si>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</si>
  <si>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</si>
  <si>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</si>
  <si>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</si>
  <si>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</si>
  <si>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</si>
  <si>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</si>
  <si>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</si>
  <si>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</si>
  <si>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</si>
  <si>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市場価格のないもののうち連結対象団体以外に対するもの</t>
  </si>
  <si>
    <t>出資金額_x000D_
(A)</t>
  </si>
  <si>
    <t>貸借対照表計上額_x000D_
(A) - (H)_x000D_
(I)</t>
  </si>
  <si>
    <t>(株)トマト銀行</t>
    <rPh sb="0" eb="3">
      <t>カブシキガイシャ</t>
    </rPh>
    <rPh sb="6" eb="8">
      <t>ギンコウ</t>
    </rPh>
    <phoneticPr fontId="4"/>
  </si>
  <si>
    <t>(単位：千円)</t>
    <rPh sb="4" eb="6">
      <t>センエン</t>
    </rPh>
    <phoneticPr fontId="4"/>
  </si>
  <si>
    <t>美作市土地開発公社</t>
    <rPh sb="0" eb="3">
      <t>ミマサカシ</t>
    </rPh>
    <rPh sb="3" eb="5">
      <t>トチ</t>
    </rPh>
    <rPh sb="5" eb="7">
      <t>カイハツ</t>
    </rPh>
    <rPh sb="7" eb="9">
      <t>コウシャ</t>
    </rPh>
    <phoneticPr fontId="4"/>
  </si>
  <si>
    <t>(有)大原農業振興センター</t>
    <rPh sb="0" eb="3">
      <t>ユウゲンガイシャ</t>
    </rPh>
    <rPh sb="3" eb="5">
      <t>オオハラ</t>
    </rPh>
    <rPh sb="5" eb="7">
      <t>ノウギョウ</t>
    </rPh>
    <rPh sb="7" eb="9">
      <t>シンコウ</t>
    </rPh>
    <phoneticPr fontId="4"/>
  </si>
  <si>
    <t>(株)みまちゃんネル</t>
    <rPh sb="0" eb="3">
      <t>カブシキガイシャ</t>
    </rPh>
    <phoneticPr fontId="4"/>
  </si>
  <si>
    <t>(株)作東バレンタインホテル</t>
    <rPh sb="0" eb="3">
      <t>カブシキガイシャ</t>
    </rPh>
    <rPh sb="3" eb="5">
      <t>サクトウ</t>
    </rPh>
    <phoneticPr fontId="4"/>
  </si>
  <si>
    <t>智頭急行(株)</t>
    <rPh sb="0" eb="2">
      <t>チヅ</t>
    </rPh>
    <rPh sb="2" eb="4">
      <t>キュウコウ</t>
    </rPh>
    <rPh sb="4" eb="7">
      <t>カブシキガイシャ</t>
    </rPh>
    <phoneticPr fontId="4"/>
  </si>
  <si>
    <t>岡山県農業信用基金協会</t>
    <rPh sb="0" eb="3">
      <t>オカヤマケン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4"/>
  </si>
  <si>
    <t>美作東備森林組合</t>
    <rPh sb="0" eb="2">
      <t>ミマサカ</t>
    </rPh>
    <rPh sb="2" eb="4">
      <t>トウビ</t>
    </rPh>
    <rPh sb="4" eb="6">
      <t>シンリン</t>
    </rPh>
    <rPh sb="6" eb="8">
      <t>クミアイ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</si>
  <si>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</si>
  <si>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>岡山県信用保証協会</t>
    <rPh sb="0" eb="3">
      <t>オカヤマケン</t>
    </rPh>
    <rPh sb="3" eb="5">
      <t>シンヨウ</t>
    </rPh>
    <rPh sb="5" eb="7">
      <t>ホショウ</t>
    </rPh>
    <rPh sb="7" eb="9">
      <t>キョウカイ</t>
    </rPh>
    <phoneticPr fontId="4"/>
  </si>
  <si>
    <t>（公財）岡山県農林漁業担い手育成財団</t>
    <rPh sb="1" eb="2">
      <t>コウ</t>
    </rPh>
    <rPh sb="2" eb="3">
      <t>ザイ</t>
    </rPh>
    <rPh sb="4" eb="7">
      <t>オカヤマケン</t>
    </rPh>
    <rPh sb="7" eb="9">
      <t>ノウリン</t>
    </rPh>
    <rPh sb="9" eb="11">
      <t>ギョギョウ</t>
    </rPh>
    <rPh sb="11" eb="12">
      <t>ニナ</t>
    </rPh>
    <rPh sb="13" eb="14">
      <t>テ</t>
    </rPh>
    <rPh sb="14" eb="16">
      <t>イクセイ</t>
    </rPh>
    <rPh sb="16" eb="18">
      <t>ザイダン</t>
    </rPh>
    <phoneticPr fontId="4"/>
  </si>
  <si>
    <t>（公財）岡山県動物愛護財団</t>
    <rPh sb="1" eb="2">
      <t>コウ</t>
    </rPh>
    <rPh sb="2" eb="3">
      <t>ザイ</t>
    </rPh>
    <rPh sb="4" eb="7">
      <t>オカヤマケン</t>
    </rPh>
    <rPh sb="7" eb="9">
      <t>ドウブツ</t>
    </rPh>
    <rPh sb="9" eb="11">
      <t>アイゴ</t>
    </rPh>
    <rPh sb="11" eb="13">
      <t>ザイダン</t>
    </rPh>
    <phoneticPr fontId="4"/>
  </si>
  <si>
    <t>（公財）岡山県暴力追放運動推進センター</t>
    <rPh sb="1" eb="2">
      <t>コウ</t>
    </rPh>
    <rPh sb="2" eb="3">
      <t>ザイ</t>
    </rPh>
    <rPh sb="4" eb="7">
      <t>オカヤマケン</t>
    </rPh>
    <rPh sb="7" eb="9">
      <t>ボウリョク</t>
    </rPh>
    <rPh sb="9" eb="11">
      <t>ツイホウ</t>
    </rPh>
    <rPh sb="11" eb="13">
      <t>ウンドウ</t>
    </rPh>
    <rPh sb="13" eb="15">
      <t>スイシン</t>
    </rPh>
    <phoneticPr fontId="4"/>
  </si>
  <si>
    <t>（公財）岡山県林業振興基金</t>
    <rPh sb="1" eb="2">
      <t>コウ</t>
    </rPh>
    <rPh sb="2" eb="3">
      <t>ザイ</t>
    </rPh>
    <rPh sb="4" eb="7">
      <t>オカヤマケン</t>
    </rPh>
    <rPh sb="7" eb="9">
      <t>リンギョウ</t>
    </rPh>
    <rPh sb="9" eb="11">
      <t>シンコウ</t>
    </rPh>
    <rPh sb="11" eb="13">
      <t>キキン</t>
    </rPh>
    <phoneticPr fontId="4"/>
  </si>
  <si>
    <t>（一財）砂防フロンティア整備推進機構</t>
    <rPh sb="1" eb="2">
      <t>イチ</t>
    </rPh>
    <rPh sb="2" eb="3">
      <t>ザイ</t>
    </rPh>
    <rPh sb="4" eb="6">
      <t>サボウ</t>
    </rPh>
    <rPh sb="12" eb="14">
      <t>セイビ</t>
    </rPh>
    <rPh sb="14" eb="16">
      <t>スイシン</t>
    </rPh>
    <rPh sb="16" eb="18">
      <t>キコウ</t>
    </rPh>
    <phoneticPr fontId="4"/>
  </si>
  <si>
    <t>（一財）吉井川水源地域対策基金</t>
    <rPh sb="1" eb="2">
      <t>イチ</t>
    </rPh>
    <rPh sb="2" eb="3">
      <t>ザイ</t>
    </rPh>
    <rPh sb="4" eb="6">
      <t>ヨシイ</t>
    </rPh>
    <rPh sb="6" eb="7">
      <t>カワ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4"/>
  </si>
  <si>
    <t>（公財）岡山県野菜生産安定協会</t>
    <rPh sb="1" eb="2">
      <t>コウ</t>
    </rPh>
    <rPh sb="2" eb="3">
      <t>ザイ</t>
    </rPh>
    <rPh sb="4" eb="7">
      <t>オカヤマケン</t>
    </rPh>
    <rPh sb="7" eb="9">
      <t>ヤサイ</t>
    </rPh>
    <rPh sb="9" eb="11">
      <t>セイサン</t>
    </rPh>
    <rPh sb="11" eb="13">
      <t>アンテイ</t>
    </rPh>
    <rPh sb="13" eb="15">
      <t>キョウカイ</t>
    </rPh>
    <phoneticPr fontId="4"/>
  </si>
  <si>
    <t>中国労働金庫</t>
    <rPh sb="0" eb="2">
      <t>チュウゴク</t>
    </rPh>
    <rPh sb="2" eb="4">
      <t>ロウドウ</t>
    </rPh>
    <rPh sb="4" eb="6">
      <t>キンコ</t>
    </rPh>
    <phoneticPr fontId="4"/>
  </si>
  <si>
    <t>（一社）岡山県畜産協会</t>
    <rPh sb="1" eb="2">
      <t>イチ</t>
    </rPh>
    <rPh sb="2" eb="3">
      <t>シャ</t>
    </rPh>
    <rPh sb="4" eb="7">
      <t>オカヤマケン</t>
    </rPh>
    <rPh sb="7" eb="9">
      <t>チクサン</t>
    </rPh>
    <rPh sb="9" eb="11">
      <t>キョウカイ</t>
    </rPh>
    <phoneticPr fontId="4"/>
  </si>
  <si>
    <t>（株）岡山国際サーキット</t>
    <rPh sb="0" eb="3">
      <t>カブシキガイシャ</t>
    </rPh>
    <rPh sb="3" eb="5">
      <t>オカヤマ</t>
    </rPh>
    <rPh sb="5" eb="7">
      <t>コクサイ</t>
    </rPh>
    <phoneticPr fontId="4"/>
  </si>
  <si>
    <t>（公社）おかやまの森整備公社</t>
    <rPh sb="1" eb="2">
      <t>コウ</t>
    </rPh>
    <rPh sb="2" eb="3">
      <t>シャ</t>
    </rPh>
    <rPh sb="9" eb="10">
      <t>モリ</t>
    </rPh>
    <rPh sb="10" eb="12">
      <t>セイビ</t>
    </rPh>
    <rPh sb="12" eb="14">
      <t>コウシャ</t>
    </rPh>
    <phoneticPr fontId="4"/>
  </si>
  <si>
    <t>（公財）岡山県郷土文化財団</t>
    <rPh sb="1" eb="2">
      <t>コウ</t>
    </rPh>
    <rPh sb="2" eb="3">
      <t>ザイ</t>
    </rPh>
    <rPh sb="4" eb="7">
      <t>オカヤマケン</t>
    </rPh>
    <rPh sb="7" eb="9">
      <t>キョウド</t>
    </rPh>
    <rPh sb="9" eb="11">
      <t>ブンカ</t>
    </rPh>
    <rPh sb="11" eb="13">
      <t>ザイダン</t>
    </rPh>
    <phoneticPr fontId="4"/>
  </si>
  <si>
    <t>（公財）岡山県健康づくり財団</t>
    <rPh sb="1" eb="2">
      <t>コウ</t>
    </rPh>
    <rPh sb="2" eb="3">
      <t>ザイ</t>
    </rPh>
    <rPh sb="4" eb="7">
      <t>オカヤマケン</t>
    </rPh>
    <rPh sb="7" eb="9">
      <t>ケンコウ</t>
    </rPh>
    <rPh sb="12" eb="14">
      <t>ザイダン</t>
    </rPh>
    <phoneticPr fontId="4"/>
  </si>
  <si>
    <t>RSKホールディングス（株）</t>
    <rPh sb="11" eb="14">
      <t>カブ</t>
    </rPh>
    <phoneticPr fontId="4"/>
  </si>
  <si>
    <t>(株)特産館みまさか</t>
    <rPh sb="0" eb="3">
      <t>カブ</t>
    </rPh>
    <rPh sb="3" eb="5">
      <t>トクサン</t>
    </rPh>
    <rPh sb="5" eb="6">
      <t>カン</t>
    </rPh>
    <phoneticPr fontId="4"/>
  </si>
  <si>
    <t>投資損失引当金_x000D_
計上額_x000D_
(H)</t>
    <phoneticPr fontId="4"/>
  </si>
  <si>
    <t>強制評価減_x000D_
(H)</t>
    <phoneticPr fontId="4"/>
  </si>
  <si>
    <t>病院事業会計</t>
    <rPh sb="0" eb="2">
      <t>ビョウイン</t>
    </rPh>
    <rPh sb="2" eb="4">
      <t>ジギョウ</t>
    </rPh>
    <rPh sb="4" eb="6">
      <t>カイケイ</t>
    </rPh>
    <phoneticPr fontId="4"/>
  </si>
  <si>
    <t>水道事業会計</t>
    <rPh sb="0" eb="2">
      <t>スイドウ</t>
    </rPh>
    <rPh sb="2" eb="4">
      <t>ジギョウ</t>
    </rPh>
    <rPh sb="4" eb="6">
      <t>カイケイ</t>
    </rPh>
    <phoneticPr fontId="4"/>
  </si>
  <si>
    <t>下水道事業会計</t>
    <rPh sb="0" eb="2">
      <t>ゲスイ</t>
    </rPh>
    <rPh sb="2" eb="3">
      <t>ドウ</t>
    </rPh>
    <rPh sb="3" eb="5">
      <t>ジギョウ</t>
    </rPh>
    <rPh sb="5" eb="7">
      <t>カイケイ</t>
    </rPh>
    <phoneticPr fontId="4"/>
  </si>
  <si>
    <t>-</t>
    <phoneticPr fontId="4"/>
  </si>
  <si>
    <t>年度：令和3年度</t>
    <rPh sb="3" eb="5">
      <t>レイワ</t>
    </rPh>
    <phoneticPr fontId="4"/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</si>
  <si>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</si>
  <si>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</si>
  <si>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</si>
  <si>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</si>
  <si>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</si>
  <si>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</si>
  <si>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</si>
  <si>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</si>
  <si>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減債基金</t>
    <rPh sb="0" eb="2">
      <t>ゲンサイ</t>
    </rPh>
    <rPh sb="2" eb="4">
      <t>キキン</t>
    </rPh>
    <phoneticPr fontId="3"/>
  </si>
  <si>
    <t>国際都市交流基金</t>
    <rPh sb="0" eb="2">
      <t>コクサイ</t>
    </rPh>
    <rPh sb="2" eb="4">
      <t>トシ</t>
    </rPh>
    <rPh sb="4" eb="6">
      <t>コウリュウ</t>
    </rPh>
    <rPh sb="6" eb="8">
      <t>キキン</t>
    </rPh>
    <phoneticPr fontId="3"/>
  </si>
  <si>
    <t>ふるさと創生基金</t>
    <rPh sb="4" eb="6">
      <t>ソウセイ</t>
    </rPh>
    <rPh sb="6" eb="8">
      <t>キキン</t>
    </rPh>
    <phoneticPr fontId="3"/>
  </si>
  <si>
    <t>土地開発公社基金</t>
    <rPh sb="0" eb="2">
      <t>トチ</t>
    </rPh>
    <rPh sb="2" eb="4">
      <t>カイハツ</t>
    </rPh>
    <rPh sb="4" eb="6">
      <t>コウシャ</t>
    </rPh>
    <rPh sb="6" eb="8">
      <t>キキン</t>
    </rPh>
    <phoneticPr fontId="3"/>
  </si>
  <si>
    <t>産業基盤強靭化基金</t>
    <rPh sb="0" eb="2">
      <t>サンギョウ</t>
    </rPh>
    <rPh sb="2" eb="4">
      <t>キバン</t>
    </rPh>
    <rPh sb="4" eb="6">
      <t>キョウジン</t>
    </rPh>
    <rPh sb="6" eb="7">
      <t>カ</t>
    </rPh>
    <rPh sb="7" eb="9">
      <t>キキン</t>
    </rPh>
    <phoneticPr fontId="3"/>
  </si>
  <si>
    <t>土地開発基金</t>
    <rPh sb="0" eb="2">
      <t>トチ</t>
    </rPh>
    <rPh sb="2" eb="4">
      <t>カイハツ</t>
    </rPh>
    <rPh sb="4" eb="6">
      <t>キキン</t>
    </rPh>
    <phoneticPr fontId="3"/>
  </si>
  <si>
    <t>定住促進住宅運営基金</t>
    <rPh sb="0" eb="2">
      <t>テイジュウ</t>
    </rPh>
    <rPh sb="2" eb="4">
      <t>ソクシン</t>
    </rPh>
    <rPh sb="4" eb="6">
      <t>ジュウタク</t>
    </rPh>
    <rPh sb="6" eb="8">
      <t>ウンエイ</t>
    </rPh>
    <rPh sb="8" eb="10">
      <t>キキン</t>
    </rPh>
    <phoneticPr fontId="4"/>
  </si>
  <si>
    <t>障がい児教育推進基金</t>
    <rPh sb="0" eb="1">
      <t>ショウ</t>
    </rPh>
    <rPh sb="3" eb="4">
      <t>ジ</t>
    </rPh>
    <rPh sb="4" eb="6">
      <t>キョウイク</t>
    </rPh>
    <rPh sb="6" eb="8">
      <t>スイシン</t>
    </rPh>
    <rPh sb="8" eb="10">
      <t>キキン</t>
    </rPh>
    <phoneticPr fontId="4"/>
  </si>
  <si>
    <t>青山明治振興基金</t>
    <rPh sb="0" eb="2">
      <t>アオヤマ</t>
    </rPh>
    <rPh sb="2" eb="4">
      <t>メイジ</t>
    </rPh>
    <rPh sb="4" eb="6">
      <t>シンコウ</t>
    </rPh>
    <rPh sb="6" eb="8">
      <t>キキン</t>
    </rPh>
    <phoneticPr fontId="4"/>
  </si>
  <si>
    <t>小黒三郎基金</t>
    <rPh sb="0" eb="2">
      <t>コグロ</t>
    </rPh>
    <rPh sb="2" eb="4">
      <t>サブロウ</t>
    </rPh>
    <rPh sb="4" eb="6">
      <t>キキン</t>
    </rPh>
    <phoneticPr fontId="4"/>
  </si>
  <si>
    <t>介護・医療関係奨学基金</t>
    <rPh sb="0" eb="2">
      <t>カイゴ</t>
    </rPh>
    <rPh sb="3" eb="5">
      <t>イリョウ</t>
    </rPh>
    <rPh sb="5" eb="7">
      <t>カンケイ</t>
    </rPh>
    <rPh sb="7" eb="9">
      <t>ショウガク</t>
    </rPh>
    <rPh sb="9" eb="11">
      <t>キキン</t>
    </rPh>
    <phoneticPr fontId="4"/>
  </si>
  <si>
    <t>英田小学校、英田中学校教育施設整備基金</t>
    <rPh sb="0" eb="2">
      <t>アイダ</t>
    </rPh>
    <rPh sb="2" eb="5">
      <t>ショウガッコウ</t>
    </rPh>
    <rPh sb="6" eb="8">
      <t>アイダ</t>
    </rPh>
    <rPh sb="8" eb="11">
      <t>チュウガッコウ</t>
    </rPh>
    <rPh sb="11" eb="13">
      <t>キョウイク</t>
    </rPh>
    <rPh sb="13" eb="15">
      <t>シセツ</t>
    </rPh>
    <rPh sb="15" eb="17">
      <t>セイビ</t>
    </rPh>
    <rPh sb="17" eb="19">
      <t>キキン</t>
    </rPh>
    <phoneticPr fontId="3"/>
  </si>
  <si>
    <t>地域振興基金</t>
    <rPh sb="0" eb="2">
      <t>チイキ</t>
    </rPh>
    <rPh sb="2" eb="4">
      <t>シンコウ</t>
    </rPh>
    <rPh sb="4" eb="6">
      <t>キキン</t>
    </rPh>
    <phoneticPr fontId="3"/>
  </si>
  <si>
    <t>ふるさと美作応援基金</t>
    <rPh sb="4" eb="6">
      <t>ミマサカ</t>
    </rPh>
    <rPh sb="6" eb="8">
      <t>オウエン</t>
    </rPh>
    <rPh sb="8" eb="10">
      <t>キキン</t>
    </rPh>
    <phoneticPr fontId="3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</si>
  <si>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3"/>
  </si>
  <si>
    <t>森林環境基金</t>
    <rPh sb="0" eb="2">
      <t>シンリン</t>
    </rPh>
    <rPh sb="2" eb="4">
      <t>カンキョウ</t>
    </rPh>
    <rPh sb="4" eb="6">
      <t>キキン</t>
    </rPh>
    <phoneticPr fontId="3"/>
  </si>
  <si>
    <t>住宅新築資金等貸付事業基金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3">
      <t>キキン</t>
    </rPh>
    <phoneticPr fontId="3"/>
  </si>
  <si>
    <t>公園墓地事業基金</t>
    <rPh sb="0" eb="2">
      <t>コウエン</t>
    </rPh>
    <rPh sb="2" eb="4">
      <t>ボチ</t>
    </rPh>
    <rPh sb="4" eb="6">
      <t>ジギョウ</t>
    </rPh>
    <rPh sb="6" eb="8">
      <t>キキン</t>
    </rPh>
    <phoneticPr fontId="3"/>
  </si>
  <si>
    <t>矢田茂・原田政次郎・福田五男奨学基金</t>
    <rPh sb="0" eb="2">
      <t>ヤダ</t>
    </rPh>
    <rPh sb="2" eb="3">
      <t>シゲル</t>
    </rPh>
    <rPh sb="4" eb="6">
      <t>ハラダ</t>
    </rPh>
    <rPh sb="6" eb="7">
      <t>セイ</t>
    </rPh>
    <rPh sb="7" eb="9">
      <t>ジロウ</t>
    </rPh>
    <rPh sb="10" eb="12">
      <t>フクダ</t>
    </rPh>
    <rPh sb="12" eb="14">
      <t>イツオ</t>
    </rPh>
    <rPh sb="14" eb="16">
      <t>ショウガク</t>
    </rPh>
    <rPh sb="16" eb="18">
      <t>キキン</t>
    </rPh>
    <phoneticPr fontId="3"/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</si>
  <si>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</si>
  <si>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</si>
  <si>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</si>
  <si>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</si>
  <si>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</si>
  <si>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</si>
  <si>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</si>
  <si>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その他の貸付金</t>
    <rPh sb="2" eb="3">
      <t>タ</t>
    </rPh>
    <rPh sb="4" eb="6">
      <t>カシツケ</t>
    </rPh>
    <rPh sb="6" eb="7">
      <t>キン</t>
    </rPh>
    <phoneticPr fontId="3"/>
  </si>
  <si>
    <t>　看護学生等奨学金貸付金</t>
    <rPh sb="1" eb="3">
      <t>カンゴ</t>
    </rPh>
    <rPh sb="3" eb="5">
      <t>ガクセイ</t>
    </rPh>
    <rPh sb="5" eb="6">
      <t>トウ</t>
    </rPh>
    <rPh sb="6" eb="9">
      <t>ショウガクキン</t>
    </rPh>
    <rPh sb="9" eb="11">
      <t>カシツケ</t>
    </rPh>
    <rPh sb="11" eb="12">
      <t>キン</t>
    </rPh>
    <phoneticPr fontId="3"/>
  </si>
  <si>
    <t>　地域総合整備資金貸付金</t>
    <phoneticPr fontId="4"/>
  </si>
  <si>
    <t>　美作市新型コロナウイルスに負けるな貸付金</t>
    <rPh sb="1" eb="4">
      <t>ミマサカシ</t>
    </rPh>
    <rPh sb="4" eb="6">
      <t>シンガタ</t>
    </rPh>
    <rPh sb="14" eb="15">
      <t>マ</t>
    </rPh>
    <rPh sb="18" eb="21">
      <t>カシツケキン</t>
    </rPh>
    <phoneticPr fontId="4"/>
  </si>
  <si>
    <t>　住宅新築資金等貸付金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1">
      <t>キン</t>
    </rPh>
    <phoneticPr fontId="3"/>
  </si>
  <si>
    <t>　矢田茂・原田政次郎・福田五男奨学基金貸付金</t>
    <rPh sb="19" eb="21">
      <t>カシツケ</t>
    </rPh>
    <rPh sb="21" eb="22">
      <t>キン</t>
    </rPh>
    <phoneticPr fontId="3"/>
  </si>
  <si>
    <t>長期延滞債権の明細</t>
    <phoneticPr fontId="4"/>
  </si>
  <si>
    <t>徴収不能引当金計上額</t>
  </si>
  <si>
    <t>【貸付金】</t>
  </si>
  <si>
    <t>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0">
      <t>キン</t>
    </rPh>
    <phoneticPr fontId="4"/>
  </si>
  <si>
    <t>矢田茂・原田政次郎・福田五男奨学基金貸付金</t>
    <rPh sb="0" eb="2">
      <t>ヤダ</t>
    </rPh>
    <rPh sb="2" eb="3">
      <t>シゲル</t>
    </rPh>
    <rPh sb="4" eb="6">
      <t>ハラダ</t>
    </rPh>
    <rPh sb="6" eb="7">
      <t>セイ</t>
    </rPh>
    <rPh sb="7" eb="9">
      <t>ジロウ</t>
    </rPh>
    <rPh sb="10" eb="12">
      <t>フクダ</t>
    </rPh>
    <rPh sb="12" eb="14">
      <t>イツオ</t>
    </rPh>
    <rPh sb="14" eb="16">
      <t>ショウガク</t>
    </rPh>
    <rPh sb="16" eb="18">
      <t>キキン</t>
    </rPh>
    <rPh sb="18" eb="20">
      <t>カシツケ</t>
    </rPh>
    <rPh sb="20" eb="21">
      <t>キン</t>
    </rPh>
    <phoneticPr fontId="4"/>
  </si>
  <si>
    <t>地域総合整備資金貸付金</t>
    <rPh sb="0" eb="2">
      <t>チイキ</t>
    </rPh>
    <rPh sb="2" eb="4">
      <t>ソウゴウ</t>
    </rPh>
    <rPh sb="4" eb="6">
      <t>セイビ</t>
    </rPh>
    <rPh sb="6" eb="8">
      <t>シキン</t>
    </rPh>
    <rPh sb="8" eb="11">
      <t>カシツケキン</t>
    </rPh>
    <phoneticPr fontId="4"/>
  </si>
  <si>
    <t>看護奨学金貸付金</t>
    <rPh sb="0" eb="2">
      <t>カンゴ</t>
    </rPh>
    <rPh sb="2" eb="5">
      <t>ショウガクキン</t>
    </rPh>
    <rPh sb="5" eb="7">
      <t>カシツケ</t>
    </rPh>
    <rPh sb="7" eb="8">
      <t>キン</t>
    </rPh>
    <phoneticPr fontId="4"/>
  </si>
  <si>
    <t>新型コロナウイルス負けるな貸付金</t>
    <rPh sb="0" eb="2">
      <t>シンガタ</t>
    </rPh>
    <rPh sb="9" eb="10">
      <t>マ</t>
    </rPh>
    <rPh sb="13" eb="16">
      <t>カシツケキン</t>
    </rPh>
    <phoneticPr fontId="4"/>
  </si>
  <si>
    <t>小計</t>
  </si>
  <si>
    <t>【長期延滞債権】</t>
    <phoneticPr fontId="4"/>
  </si>
  <si>
    <t>地方税</t>
    <rPh sb="0" eb="3">
      <t>チホウゼイ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</si>
  <si>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</si>
  <si>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</si>
  <si>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諸収入</t>
    <rPh sb="0" eb="3">
      <t>ショシュウニュウ</t>
    </rPh>
    <phoneticPr fontId="4"/>
  </si>
  <si>
    <t>未収金の明細</t>
  </si>
  <si>
    <t>【未収金】</t>
  </si>
  <si>
    <t>地方債等（借入先別）の明細</t>
  </si>
  <si>
    <t>年度：令和3年度</t>
    <rPh sb="3" eb="5">
      <t>レイワ</t>
    </rPh>
    <rPh sb="6" eb="8">
      <t>ネンド</t>
    </rPh>
    <phoneticPr fontId="4"/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</si>
  <si>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</si>
  <si>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</si>
  <si>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</si>
  <si>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</si>
  <si>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</si>
  <si>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</si>
  <si>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</si>
  <si>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</si>
  <si>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</si>
  <si>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</si>
  <si>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  <phoneticPr fontId="4"/>
  </si>
  <si>
    <t>　公営住宅建設</t>
  </si>
  <si>
    <t>　災害復旧</t>
    <phoneticPr fontId="4"/>
  </si>
  <si>
    <t>　教育・福祉施設</t>
    <phoneticPr fontId="4"/>
  </si>
  <si>
    <t>　一般単独事業</t>
    <phoneticPr fontId="4"/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</si>
  <si>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</si>
  <si>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</si>
  <si>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</si>
  <si>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</si>
  <si>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</si>
  <si>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</si>
  <si>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</si>
  <si>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</si>
  <si>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</si>
  <si>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</si>
  <si>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</si>
  <si>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</si>
  <si>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</si>
  <si>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</si>
  <si>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</si>
  <si>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地方債等（返済期間別）の明細</t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</si>
  <si>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</si>
  <si>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</si>
  <si>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</si>
  <si>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</si>
  <si>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</si>
  <si>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</si>
  <si>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</si>
  <si>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</si>
  <si>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地方債等（利率別）の明細</t>
  </si>
  <si>
    <t>契約条項の概要</t>
  </si>
  <si>
    <t>特定の契約条項が_x000D_
付された地方債等残高</t>
  </si>
  <si>
    <t>特定の契約条項が付された地方債等の概要</t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</si>
  <si>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</si>
  <si>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</si>
  <si>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</si>
  <si>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4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</si>
  <si>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4"/>
  </si>
  <si>
    <t>目的使用</t>
  </si>
  <si>
    <t>本年度末残高</t>
  </si>
  <si>
    <t>本年度減少額</t>
  </si>
  <si>
    <t>本年度増加額</t>
  </si>
  <si>
    <t>前年度末残高</t>
  </si>
  <si>
    <t>区分</t>
  </si>
  <si>
    <t>引当金の明細</t>
  </si>
  <si>
    <t>計</t>
  </si>
  <si>
    <t>その他</t>
    <rPh sb="2" eb="3">
      <t>タ</t>
    </rPh>
    <phoneticPr fontId="4"/>
  </si>
  <si>
    <t>中山間地域における農地管理等への支援</t>
    <rPh sb="0" eb="1">
      <t>チュウ</t>
    </rPh>
    <rPh sb="1" eb="3">
      <t>サンカン</t>
    </rPh>
    <rPh sb="3" eb="5">
      <t>チイキ</t>
    </rPh>
    <rPh sb="9" eb="11">
      <t>ノウチ</t>
    </rPh>
    <rPh sb="11" eb="13">
      <t>カンリ</t>
    </rPh>
    <rPh sb="13" eb="14">
      <t>トウ</t>
    </rPh>
    <rPh sb="16" eb="18">
      <t>シエン</t>
    </rPh>
    <phoneticPr fontId="4"/>
  </si>
  <si>
    <t>支給対象者</t>
    <rPh sb="0" eb="2">
      <t>シキュウ</t>
    </rPh>
    <rPh sb="2" eb="4">
      <t>タイショウ</t>
    </rPh>
    <rPh sb="4" eb="5">
      <t>シャ</t>
    </rPh>
    <phoneticPr fontId="4"/>
  </si>
  <si>
    <t>多面的機能支払交付金事業</t>
    <rPh sb="0" eb="2">
      <t>タメン</t>
    </rPh>
    <rPh sb="2" eb="3">
      <t>テキ</t>
    </rPh>
    <rPh sb="3" eb="5">
      <t>キノウ</t>
    </rPh>
    <rPh sb="5" eb="7">
      <t>シハライ</t>
    </rPh>
    <rPh sb="7" eb="10">
      <t>コウフキン</t>
    </rPh>
    <rPh sb="10" eb="12">
      <t>ジギョウ</t>
    </rPh>
    <phoneticPr fontId="4"/>
  </si>
  <si>
    <t>中山間地域等直接支払事業補助金</t>
    <rPh sb="12" eb="15">
      <t>ホジョキン</t>
    </rPh>
    <phoneticPr fontId="4"/>
  </si>
  <si>
    <t>民間路線バスに対する運行費支援</t>
    <rPh sb="0" eb="2">
      <t>ミンカン</t>
    </rPh>
    <rPh sb="2" eb="4">
      <t>ロセン</t>
    </rPh>
    <rPh sb="7" eb="8">
      <t>タイ</t>
    </rPh>
    <rPh sb="10" eb="12">
      <t>ウンコウ</t>
    </rPh>
    <rPh sb="12" eb="13">
      <t>ヒ</t>
    </rPh>
    <rPh sb="13" eb="15">
      <t>シエン</t>
    </rPh>
    <phoneticPr fontId="4"/>
  </si>
  <si>
    <t>民間バス事業者</t>
    <rPh sb="0" eb="2">
      <t>ミンカン</t>
    </rPh>
    <rPh sb="4" eb="7">
      <t>ジギョウシャ</t>
    </rPh>
    <phoneticPr fontId="4"/>
  </si>
  <si>
    <t>バス運行維持費補助金</t>
    <rPh sb="9" eb="10">
      <t>キン</t>
    </rPh>
    <phoneticPr fontId="4"/>
  </si>
  <si>
    <t>通学のため美作に転入したものに対する給付</t>
    <rPh sb="0" eb="2">
      <t>ツウガク</t>
    </rPh>
    <rPh sb="5" eb="7">
      <t>ミマサカ</t>
    </rPh>
    <rPh sb="8" eb="10">
      <t>テンニュウ</t>
    </rPh>
    <rPh sb="15" eb="16">
      <t>タイ</t>
    </rPh>
    <rPh sb="18" eb="20">
      <t>キュウフ</t>
    </rPh>
    <phoneticPr fontId="4"/>
  </si>
  <si>
    <t>支給対象者</t>
    <rPh sb="0" eb="5">
      <t>シキュウタイショウシャ</t>
    </rPh>
    <phoneticPr fontId="4"/>
  </si>
  <si>
    <t>移住定住促進給付金（若者他）</t>
    <rPh sb="0" eb="4">
      <t>イジュウテイジュウ</t>
    </rPh>
    <rPh sb="4" eb="6">
      <t>ソクシン</t>
    </rPh>
    <rPh sb="6" eb="9">
      <t>キュウフキン</t>
    </rPh>
    <rPh sb="10" eb="12">
      <t>ワカモノ</t>
    </rPh>
    <rPh sb="12" eb="13">
      <t>ホカ</t>
    </rPh>
    <phoneticPr fontId="4"/>
  </si>
  <si>
    <t>農作物への鳥獣被害防止のための柵設置への支援</t>
    <rPh sb="0" eb="3">
      <t>ノウサクモツ</t>
    </rPh>
    <rPh sb="5" eb="7">
      <t>チョウジュウ</t>
    </rPh>
    <rPh sb="7" eb="9">
      <t>ヒガイ</t>
    </rPh>
    <rPh sb="9" eb="11">
      <t>ボウシ</t>
    </rPh>
    <rPh sb="15" eb="16">
      <t>サク</t>
    </rPh>
    <rPh sb="16" eb="18">
      <t>セッチ</t>
    </rPh>
    <rPh sb="20" eb="22">
      <t>シエン</t>
    </rPh>
    <phoneticPr fontId="4"/>
  </si>
  <si>
    <t>防護柵設置者</t>
    <rPh sb="0" eb="2">
      <t>ボウゴ</t>
    </rPh>
    <rPh sb="2" eb="3">
      <t>サク</t>
    </rPh>
    <rPh sb="3" eb="5">
      <t>セッチ</t>
    </rPh>
    <rPh sb="5" eb="6">
      <t>シャ</t>
    </rPh>
    <phoneticPr fontId="4"/>
  </si>
  <si>
    <t>農作物鳥獣害防止対策（防護柵設置）補助金</t>
    <rPh sb="17" eb="19">
      <t>ホジョ</t>
    </rPh>
    <rPh sb="19" eb="20">
      <t>キン</t>
    </rPh>
    <phoneticPr fontId="4"/>
  </si>
  <si>
    <t>有害鳥獣捕獲に対する奨励</t>
    <rPh sb="0" eb="2">
      <t>ユウガイ</t>
    </rPh>
    <rPh sb="2" eb="4">
      <t>チョウジュウ</t>
    </rPh>
    <rPh sb="4" eb="6">
      <t>ホカク</t>
    </rPh>
    <rPh sb="7" eb="8">
      <t>タイ</t>
    </rPh>
    <rPh sb="10" eb="12">
      <t>ショウレイ</t>
    </rPh>
    <phoneticPr fontId="4"/>
  </si>
  <si>
    <t>有害鳥獣捕獲者</t>
    <rPh sb="0" eb="2">
      <t>ユウガイ</t>
    </rPh>
    <rPh sb="2" eb="4">
      <t>チョウジュウ</t>
    </rPh>
    <rPh sb="4" eb="6">
      <t>ホカク</t>
    </rPh>
    <rPh sb="6" eb="7">
      <t>シャ</t>
    </rPh>
    <phoneticPr fontId="4"/>
  </si>
  <si>
    <t>有害鳥獣捕獲奨励金</t>
    <rPh sb="0" eb="2">
      <t>ユウガイ</t>
    </rPh>
    <rPh sb="2" eb="4">
      <t>チョウジュウ</t>
    </rPh>
    <rPh sb="4" eb="6">
      <t>ホカク</t>
    </rPh>
    <rPh sb="6" eb="9">
      <t>ショウレイキン</t>
    </rPh>
    <phoneticPr fontId="4"/>
  </si>
  <si>
    <t>社会福祉協議会に対する運営費補助</t>
    <rPh sb="0" eb="2">
      <t>シャカイ</t>
    </rPh>
    <rPh sb="2" eb="4">
      <t>フクシ</t>
    </rPh>
    <rPh sb="4" eb="7">
      <t>キョウギカイ</t>
    </rPh>
    <rPh sb="8" eb="9">
      <t>タイ</t>
    </rPh>
    <rPh sb="11" eb="13">
      <t>ウンエイ</t>
    </rPh>
    <rPh sb="13" eb="14">
      <t>ヒ</t>
    </rPh>
    <rPh sb="14" eb="16">
      <t>ホジョ</t>
    </rPh>
    <phoneticPr fontId="4"/>
  </si>
  <si>
    <t>社会福祉協議会</t>
    <rPh sb="0" eb="2">
      <t>シャカイ</t>
    </rPh>
    <rPh sb="2" eb="4">
      <t>フクシ</t>
    </rPh>
    <rPh sb="4" eb="7">
      <t>キョウギカイ</t>
    </rPh>
    <phoneticPr fontId="4"/>
  </si>
  <si>
    <t>社会福祉協議会補助金</t>
    <rPh sb="0" eb="2">
      <t>シャカイ</t>
    </rPh>
    <rPh sb="2" eb="4">
      <t>フクシ</t>
    </rPh>
    <rPh sb="4" eb="7">
      <t>キョウギカイ</t>
    </rPh>
    <rPh sb="7" eb="10">
      <t>ホジョキン</t>
    </rPh>
    <phoneticPr fontId="4"/>
  </si>
  <si>
    <t>交通空白地域における交通弱者等の移動手段の確保</t>
    <rPh sb="0" eb="2">
      <t>コウツウ</t>
    </rPh>
    <rPh sb="2" eb="4">
      <t>クウハク</t>
    </rPh>
    <rPh sb="4" eb="6">
      <t>チイキ</t>
    </rPh>
    <rPh sb="10" eb="12">
      <t>コウツウ</t>
    </rPh>
    <rPh sb="12" eb="14">
      <t>ジャクシャ</t>
    </rPh>
    <rPh sb="14" eb="15">
      <t>トウ</t>
    </rPh>
    <rPh sb="16" eb="18">
      <t>イドウ</t>
    </rPh>
    <rPh sb="18" eb="20">
      <t>シュダン</t>
    </rPh>
    <rPh sb="21" eb="23">
      <t>カクホ</t>
    </rPh>
    <phoneticPr fontId="4"/>
  </si>
  <si>
    <t>タクシー利用補助金</t>
    <rPh sb="4" eb="6">
      <t>リヨウ</t>
    </rPh>
    <rPh sb="6" eb="9">
      <t>ホジョキン</t>
    </rPh>
    <phoneticPr fontId="4"/>
  </si>
  <si>
    <t>新型コロナウイルス感染症緊急経済対策</t>
    <rPh sb="0" eb="2">
      <t>シンガタ</t>
    </rPh>
    <rPh sb="9" eb="12">
      <t>カンセンショウ</t>
    </rPh>
    <rPh sb="12" eb="14">
      <t>キンキュウ</t>
    </rPh>
    <rPh sb="14" eb="18">
      <t>ケイザイタイサク</t>
    </rPh>
    <phoneticPr fontId="4"/>
  </si>
  <si>
    <t>特別給付金（非課税世帯・子育て世帯等）</t>
    <rPh sb="0" eb="2">
      <t>トクベツ</t>
    </rPh>
    <rPh sb="2" eb="5">
      <t>キュウフキン</t>
    </rPh>
    <rPh sb="6" eb="9">
      <t>ヒカゼイ</t>
    </rPh>
    <rPh sb="9" eb="11">
      <t>セタイ</t>
    </rPh>
    <rPh sb="12" eb="14">
      <t>コソダ</t>
    </rPh>
    <rPh sb="15" eb="17">
      <t>セタイ</t>
    </rPh>
    <rPh sb="17" eb="18">
      <t>トウ</t>
    </rPh>
    <phoneticPr fontId="4"/>
  </si>
  <si>
    <t>その他の補助金等</t>
  </si>
  <si>
    <t>集会施設等の補修に対する補助</t>
    <rPh sb="0" eb="2">
      <t>シュウカイ</t>
    </rPh>
    <rPh sb="2" eb="4">
      <t>シセツ</t>
    </rPh>
    <rPh sb="4" eb="5">
      <t>トウ</t>
    </rPh>
    <rPh sb="6" eb="8">
      <t>ホシュウ</t>
    </rPh>
    <rPh sb="9" eb="10">
      <t>タイ</t>
    </rPh>
    <rPh sb="12" eb="14">
      <t>ホジョ</t>
    </rPh>
    <phoneticPr fontId="4"/>
  </si>
  <si>
    <t>自治会等</t>
    <rPh sb="0" eb="3">
      <t>ジチカイ</t>
    </rPh>
    <rPh sb="3" eb="4">
      <t>トウ</t>
    </rPh>
    <phoneticPr fontId="4"/>
  </si>
  <si>
    <t>集会施設等補修補助金</t>
    <rPh sb="0" eb="2">
      <t>シュウカイ</t>
    </rPh>
    <rPh sb="2" eb="4">
      <t>シセツ</t>
    </rPh>
    <rPh sb="4" eb="5">
      <t>トウ</t>
    </rPh>
    <rPh sb="5" eb="7">
      <t>ホシュウ</t>
    </rPh>
    <rPh sb="7" eb="10">
      <t>ホジョキン</t>
    </rPh>
    <phoneticPr fontId="4"/>
  </si>
  <si>
    <t>高齢者の居住に適するよう住宅を改造する費用に対する補助</t>
    <rPh sb="12" eb="14">
      <t>ジュウタク</t>
    </rPh>
    <rPh sb="19" eb="21">
      <t>ヒヨウ</t>
    </rPh>
    <rPh sb="22" eb="23">
      <t>タイ</t>
    </rPh>
    <rPh sb="25" eb="27">
      <t>ホジョ</t>
    </rPh>
    <phoneticPr fontId="4"/>
  </si>
  <si>
    <t>個人</t>
    <rPh sb="0" eb="2">
      <t>コジン</t>
    </rPh>
    <phoneticPr fontId="4"/>
  </si>
  <si>
    <t>高齢者住宅改造事業補助金</t>
    <rPh sb="0" eb="3">
      <t>コウレイシャ</t>
    </rPh>
    <rPh sb="3" eb="5">
      <t>ジュウタク</t>
    </rPh>
    <rPh sb="5" eb="7">
      <t>カイゾウ</t>
    </rPh>
    <rPh sb="7" eb="9">
      <t>ジギョウ</t>
    </rPh>
    <rPh sb="9" eb="12">
      <t>ホジョキン</t>
    </rPh>
    <phoneticPr fontId="4"/>
  </si>
  <si>
    <t>県事業で実施される道路工事に対する経費負担</t>
    <rPh sb="0" eb="1">
      <t>ケン</t>
    </rPh>
    <rPh sb="1" eb="3">
      <t>ジギョウ</t>
    </rPh>
    <rPh sb="4" eb="6">
      <t>ジッシ</t>
    </rPh>
    <rPh sb="9" eb="11">
      <t>ドウロ</t>
    </rPh>
    <rPh sb="11" eb="13">
      <t>コウジ</t>
    </rPh>
    <rPh sb="14" eb="15">
      <t>タイ</t>
    </rPh>
    <rPh sb="17" eb="19">
      <t>ケイヒ</t>
    </rPh>
    <rPh sb="19" eb="21">
      <t>フタン</t>
    </rPh>
    <phoneticPr fontId="4"/>
  </si>
  <si>
    <t>岡山県</t>
    <rPh sb="0" eb="3">
      <t>オカヤマケン</t>
    </rPh>
    <phoneticPr fontId="4"/>
  </si>
  <si>
    <t>国県道新設改良事業費負担金</t>
    <rPh sb="0" eb="1">
      <t>クニ</t>
    </rPh>
    <rPh sb="1" eb="3">
      <t>ケンドウ</t>
    </rPh>
    <rPh sb="3" eb="5">
      <t>シンセツ</t>
    </rPh>
    <rPh sb="5" eb="7">
      <t>カイリョウ</t>
    </rPh>
    <rPh sb="7" eb="9">
      <t>ジギョウ</t>
    </rPh>
    <rPh sb="9" eb="10">
      <t>ヒ</t>
    </rPh>
    <rPh sb="10" eb="13">
      <t>フタンキン</t>
    </rPh>
    <phoneticPr fontId="4"/>
  </si>
  <si>
    <t>他団体への公共施設等整備補助金等
(所有外資産分)</t>
    <phoneticPr fontId="4"/>
  </si>
  <si>
    <t>支出目的</t>
  </si>
  <si>
    <t>金額</t>
  </si>
  <si>
    <t>相手先</t>
  </si>
  <si>
    <t>名称</t>
  </si>
  <si>
    <t>補助金等の明細</t>
  </si>
  <si>
    <t>国県等補助金</t>
    <phoneticPr fontId="4"/>
  </si>
  <si>
    <t>税等</t>
    <rPh sb="0" eb="1">
      <t>ゼイ</t>
    </rPh>
    <rPh sb="1" eb="2">
      <t>トウ</t>
    </rPh>
    <phoneticPr fontId="4"/>
  </si>
  <si>
    <t>合計</t>
    <rPh sb="0" eb="2">
      <t>ゴウケイ</t>
    </rPh>
    <phoneticPr fontId="4"/>
  </si>
  <si>
    <t>都道府県等支出金</t>
    <rPh sb="0" eb="4">
      <t>トドウフケン</t>
    </rPh>
    <rPh sb="4" eb="5">
      <t>トウ</t>
    </rPh>
    <rPh sb="5" eb="8">
      <t>シシュツキン</t>
    </rPh>
    <phoneticPr fontId="4"/>
  </si>
  <si>
    <t>国庫支出金</t>
    <rPh sb="0" eb="2">
      <t>コッコ</t>
    </rPh>
    <rPh sb="2" eb="5">
      <t>シシュツキン</t>
    </rPh>
    <phoneticPr fontId="4"/>
  </si>
  <si>
    <t>経常的_x000D_
補助金</t>
  </si>
  <si>
    <t>資本的_x000D_
補助金</t>
  </si>
  <si>
    <t>国県等補助金</t>
  </si>
  <si>
    <t>税収等</t>
  </si>
  <si>
    <t>特別会計</t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</si>
  <si>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</si>
  <si>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</si>
  <si>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</si>
  <si>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一般会計</t>
  </si>
  <si>
    <t>財源の内容</t>
  </si>
  <si>
    <t>会計</t>
  </si>
  <si>
    <t>財源の明細</t>
  </si>
  <si>
    <t>貸付金・基金等の増加</t>
  </si>
  <si>
    <t>有形固定資産等の増加</t>
  </si>
  <si>
    <t>純行政コスト</t>
  </si>
  <si>
    <t>地方債等</t>
  </si>
  <si>
    <t>内訳</t>
  </si>
  <si>
    <t>（単位：千円）</t>
  </si>
  <si>
    <t>会計：一般会計等</t>
  </si>
  <si>
    <t>財源情報の明細</t>
    <phoneticPr fontId="4"/>
  </si>
  <si>
    <t>現金</t>
    <rPh sb="0" eb="2">
      <t>ゲンキン</t>
    </rPh>
    <phoneticPr fontId="4"/>
  </si>
  <si>
    <t>資金の明細</t>
  </si>
  <si>
    <t>-</t>
  </si>
  <si>
    <t>　美術品</t>
  </si>
  <si>
    <t>　物品</t>
  </si>
  <si>
    <t>　機械器具</t>
  </si>
  <si>
    <t>物品</t>
  </si>
  <si>
    <t>　公共用財産建設仮勘定</t>
  </si>
  <si>
    <t>　その他の公共用財産</t>
  </si>
  <si>
    <t>　その他（公共工作物）</t>
  </si>
  <si>
    <t>　林道（公共工作物）</t>
  </si>
  <si>
    <t>　農道（公共工作物）</t>
  </si>
  <si>
    <t>　トンネル（公共工作物）</t>
  </si>
  <si>
    <t>　下水処理（公共工作物）</t>
  </si>
  <si>
    <t>　防火水槽（公共工作物）</t>
  </si>
  <si>
    <t>　下水道（公共工作物）</t>
  </si>
  <si>
    <t>　公園（公共工作物）</t>
  </si>
  <si>
    <t>　漁港・港湾（公共工作物）</t>
  </si>
  <si>
    <t>　山林（公共工作物）</t>
  </si>
  <si>
    <t>　ダム（公共工作物）</t>
  </si>
  <si>
    <t>　河川（公共工作物）</t>
  </si>
  <si>
    <t>　道路（公共工作物）</t>
  </si>
  <si>
    <t>　橋梁（公共工作物）</t>
  </si>
  <si>
    <t>　その他（公共建物）</t>
  </si>
  <si>
    <t>　林道（公共建物）</t>
  </si>
  <si>
    <t>　農道（公共建物）</t>
  </si>
  <si>
    <t>　トンネル（公共建物）</t>
  </si>
  <si>
    <t>　下水処理（公共建物）</t>
  </si>
  <si>
    <t>　防火水槽（公共建物）</t>
  </si>
  <si>
    <t>　下水道（公共建物）</t>
  </si>
  <si>
    <t>　公園（公共建物）</t>
  </si>
  <si>
    <t>　漁港・港湾（公共建物）</t>
  </si>
  <si>
    <t>　山林（公共建物）</t>
  </si>
  <si>
    <t>　ダム（公共建物）</t>
  </si>
  <si>
    <t>　河川（公共建物）</t>
  </si>
  <si>
    <t>　道路（公共建物）</t>
  </si>
  <si>
    <t>　橋梁（公共建物）</t>
  </si>
  <si>
    <t>　その他（公共土地）</t>
  </si>
  <si>
    <t>　林道（公共土地）</t>
  </si>
  <si>
    <t>　農道（公共土地）</t>
  </si>
  <si>
    <t>　トンネル（公共土地）</t>
  </si>
  <si>
    <t>　下水処理（公共土地）</t>
  </si>
  <si>
    <t>　防火水槽（公共土地）</t>
  </si>
  <si>
    <t>　下水道（公共土地）</t>
  </si>
  <si>
    <t>　公園（公共土地）</t>
  </si>
  <si>
    <t>　漁港・港湾（公共土地）</t>
  </si>
  <si>
    <t>　山林（公共土地）</t>
  </si>
  <si>
    <t>　ダム（公共土地）</t>
  </si>
  <si>
    <t>　河川（公共土地）</t>
  </si>
  <si>
    <t>　道路（公共土地）</t>
  </si>
  <si>
    <t>　橋梁（公共土地）</t>
  </si>
  <si>
    <t>インフラ資産</t>
  </si>
  <si>
    <t>　建設仮勘定</t>
  </si>
  <si>
    <t>　その他の有形固定資産</t>
  </si>
  <si>
    <t>　航空機</t>
  </si>
  <si>
    <t>　浮標等</t>
  </si>
  <si>
    <t>　船舶</t>
  </si>
  <si>
    <t>　工作物</t>
  </si>
  <si>
    <t>　建物付属設備</t>
  </si>
  <si>
    <t>　建物</t>
  </si>
  <si>
    <t>　立木竹</t>
  </si>
  <si>
    <t>　土地</t>
  </si>
  <si>
    <t>事業用資産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</si>
  <si>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</si>
  <si>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</si>
  <si>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</si>
  <si>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</si>
  <si>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</si>
  <si>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</si>
  <si>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</si>
  <si>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年度：令和3年度</t>
  </si>
  <si>
    <t>有形固定資産に係る行政目的別の明細</t>
  </si>
  <si>
    <t>差引本年度末残高_x000D_
(D)-(E)_x000D_
(G)</t>
  </si>
  <si>
    <t>本年度償却額_x000D_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</si>
  <si>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</si>
  <si>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</si>
  <si>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</si>
  <si>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</si>
  <si>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</si>
  <si>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有形固定資産の明細</t>
  </si>
  <si>
    <t>年度：令和３年度</t>
    <rPh sb="3" eb="5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</si>
</sst>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0_);[Red]\(0.00\)"/>
  </numFmts>
  <fonts count="16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10"/>
      <name val="ＭＳ Ｐゴシック"/>
      <family val="2"/>
      <scheme val="minor"/>
    </font>
    <font>
      <b/>
      <sz val="10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horizontal="right"/>
    </xf>
    <xf numFmtId="3" fontId="2" fillId="0" borderId="0" xfId="0" applyNumberFormat="1" applyFont="1"/>
    <xf numFmtId="3" fontId="1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3" fontId="0" fillId="0" borderId="0" xfId="0" applyNumberFormat="1" applyFont="1"/>
    <xf numFmtId="3" fontId="3" fillId="0" borderId="0" xfId="0" applyNumberFormat="1" applyFont="1"/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left" vertical="center" shrinkToFit="1"/>
    </xf>
    <xf numFmtId="0" fontId="1" fillId="0" borderId="1" xfId="0" applyNumberFormat="1" applyFont="1" applyFill="1" applyBorder="1" applyAlignment="1">
      <alignment horizontal="left" vertical="center" shrinkToFit="1"/>
    </xf>
    <xf numFmtId="3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3" fontId="0" fillId="0" borderId="0" xfId="0" applyNumberFormat="1" applyFont="1" applyFill="1"/>
    <xf numFmtId="3" fontId="0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/>
    <xf numFmtId="4" fontId="1" fillId="0" borderId="1" xfId="0" applyNumberFormat="1" applyFont="1" applyFill="1" applyBorder="1" applyAlignment="1">
      <alignment horizontal="right" vertical="center"/>
    </xf>
    <xf numFmtId="177" fontId="1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vertical="center" shrinkToFit="1"/>
    </xf>
    <xf numFmtId="38" fontId="7" fillId="0" borderId="1" xfId="1" applyFont="1" applyFill="1" applyBorder="1">
      <alignment vertical="center"/>
    </xf>
    <xf numFmtId="38" fontId="7" fillId="0" borderId="1" xfId="1" applyFont="1" applyFill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38" fontId="6" fillId="0" borderId="1" xfId="1" applyFont="1" applyFill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left" vertical="center"/>
    </xf>
    <xf numFmtId="3" fontId="0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left" vertical="center" shrinkToFit="1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left" vertical="center" indent="1"/>
    </xf>
    <xf numFmtId="3" fontId="1" fillId="0" borderId="1" xfId="0" applyNumberFormat="1" applyFont="1" applyBorder="1" applyAlignment="1">
      <alignment horizontal="left" vertical="center" indent="1" shrinkToFit="1"/>
    </xf>
    <xf numFmtId="3" fontId="1" fillId="0" borderId="2" xfId="0" applyNumberFormat="1" applyFont="1" applyBorder="1" applyAlignment="1">
      <alignment horizontal="left" vertical="center" indent="1" shrinkToFit="1"/>
    </xf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left" vertical="center" shrinkToFit="1"/>
    </xf>
    <xf numFmtId="3" fontId="1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3" fontId="0" fillId="0" borderId="8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shrinkToFit="1"/>
    </xf>
    <xf numFmtId="3" fontId="1" fillId="0" borderId="1" xfId="0" applyNumberFormat="1" applyFont="1" applyFill="1" applyBorder="1" applyAlignment="1">
      <alignment horizontal="right" vertical="center" shrinkToFit="1"/>
    </xf>
    <xf numFmtId="3" fontId="1" fillId="0" borderId="1" xfId="0" applyNumberFormat="1" applyFont="1" applyBorder="1" applyAlignment="1">
      <alignment horizontal="right" vertical="center" shrinkToFit="1"/>
    </xf>
    <xf numFmtId="3" fontId="1" fillId="0" borderId="1" xfId="0" applyNumberFormat="1" applyFont="1" applyBorder="1" applyAlignment="1">
      <alignment horizontal="center" vertical="center" shrinkToFit="1"/>
    </xf>
    <xf numFmtId="3" fontId="1" fillId="0" borderId="1" xfId="0" applyNumberFormat="1" applyFont="1" applyFill="1" applyBorder="1" applyAlignment="1">
      <alignment vertical="center" shrinkToFit="1"/>
    </xf>
    <xf numFmtId="3" fontId="10" fillId="0" borderId="1" xfId="0" applyNumberFormat="1" applyFont="1" applyFill="1" applyBorder="1" applyAlignment="1">
      <alignment horizontal="right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vertical="center"/>
    </xf>
    <xf numFmtId="3" fontId="0" fillId="0" borderId="0" xfId="0" applyNumberFormat="1" applyFont="1" applyAlignment="1">
      <alignment horizontal="right" vertical="center"/>
    </xf>
    <xf numFmtId="3" fontId="0" fillId="0" borderId="0" xfId="0" applyNumberFormat="1" applyFont="1" applyAlignment="1">
      <alignment vertical="center"/>
    </xf>
    <xf numFmtId="3" fontId="12" fillId="0" borderId="0" xfId="0" applyNumberFormat="1" applyFont="1"/>
    <xf numFmtId="3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left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/>
    <xf numFmtId="3" fontId="15" fillId="0" borderId="0" xfId="0" applyNumberFormat="1" applyFont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3" fontId="11" fillId="2" borderId="8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3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workbookViewId="0">
      <selection activeCell="I5" sqref="I5"/>
    </sheetView>
  </sheetViews>
  <sheetFormatPr defaultColWidth="8.875" defaultRowHeight="11.25"/>
  <cols>
    <col min="1" max="1" width="30.875" style="58" customWidth="1"/>
    <col min="2" max="8" width="15.875" style="58" customWidth="1"/>
    <col min="9" max="16384" width="8.875" style="58"/>
  </cols>
  <sheetData>
    <row r="1" spans="1:8" ht="21">
      <c r="A1" s="65" t="s">
        <v>315</v>
      </c>
      <c r="B1" s="65"/>
      <c r="C1" s="65"/>
      <c r="D1" s="65"/>
      <c r="E1" s="65"/>
      <c r="F1" s="65"/>
      <c r="G1" s="65"/>
      <c r="H1" s="65"/>
    </row>
    <row r="2" spans="1:8" ht="13.5">
      <c r="A2" s="64" t="s">
        <v>1</v>
      </c>
      <c r="B2" s="64"/>
      <c r="C2" s="64"/>
      <c r="D2" s="64"/>
      <c r="E2" s="64"/>
      <c r="F2" s="64"/>
      <c r="G2" s="64"/>
      <c r="H2" s="63" t="s">
        <v>306</v>
      </c>
    </row>
    <row r="3" spans="1:8" ht="13.5">
      <c r="A3" s="64" t="s">
        <v>234</v>
      </c>
      <c r="B3" s="64"/>
      <c r="C3" s="64"/>
      <c r="D3" s="64"/>
      <c r="E3" s="64"/>
      <c r="F3" s="64"/>
      <c r="G3" s="64"/>
      <c r="H3" s="64"/>
    </row>
    <row r="4" spans="1:8" ht="13.5">
      <c r="A4" s="64"/>
      <c r="B4" s="64"/>
      <c r="C4" s="64"/>
      <c r="D4" s="64"/>
      <c r="E4" s="64"/>
      <c r="F4" s="64"/>
      <c r="G4" s="64"/>
      <c r="H4" s="63" t="s">
        <v>233</v>
      </c>
    </row>
    <row r="5" spans="1:8" ht="33.75">
      <c r="A5" s="61" t="s">
        <v>168</v>
      </c>
      <c r="B5" s="62" t="s">
        <v>314</v>
      </c>
      <c r="C5" s="62" t="s">
        <v>313</v>
      </c>
      <c r="D5" s="62" t="s">
        <v>312</v>
      </c>
      <c r="E5" s="62" t="s">
        <v>311</v>
      </c>
      <c r="F5" s="62" t="s">
        <v>310</v>
      </c>
      <c r="G5" s="62" t="s">
        <v>309</v>
      </c>
      <c r="H5" s="62" t="s">
        <v>308</v>
      </c>
    </row>
    <row r="6" spans="1:8">
      <c r="A6" s="60" t="s">
        <v>298</v>
      </c>
      <c r="B6" s="59">
        <v>77966980</v>
      </c>
      <c r="C6" s="59">
        <v>412264</v>
      </c>
      <c r="D6" s="59">
        <v>1430733</v>
      </c>
      <c r="E6" s="59">
        <v>76948511</v>
      </c>
      <c r="F6" s="59">
        <v>47294250</v>
      </c>
      <c r="G6" s="59">
        <v>1410727</v>
      </c>
      <c r="H6" s="59">
        <v>29654260</v>
      </c>
    </row>
    <row r="7" spans="1:8">
      <c r="A7" s="60" t="s">
        <v>297</v>
      </c>
      <c r="B7" s="59">
        <v>6246229</v>
      </c>
      <c r="C7" s="59">
        <v>68978</v>
      </c>
      <c r="D7" s="59">
        <v>16764</v>
      </c>
      <c r="E7" s="59">
        <v>6298443</v>
      </c>
      <c r="F7" s="59" t="s">
        <v>238</v>
      </c>
      <c r="G7" s="59" t="s">
        <v>238</v>
      </c>
      <c r="H7" s="59">
        <v>6298443</v>
      </c>
    </row>
    <row r="8" spans="1:8">
      <c r="A8" s="60" t="s">
        <v>296</v>
      </c>
      <c r="B8" s="59" t="s">
        <v>238</v>
      </c>
      <c r="C8" s="59" t="s">
        <v>238</v>
      </c>
      <c r="D8" s="59" t="s">
        <v>238</v>
      </c>
      <c r="E8" s="59" t="s">
        <v>238</v>
      </c>
      <c r="F8" s="59" t="s">
        <v>238</v>
      </c>
      <c r="G8" s="59" t="s">
        <v>238</v>
      </c>
      <c r="H8" s="59" t="s">
        <v>238</v>
      </c>
    </row>
    <row r="9" spans="1:8">
      <c r="A9" s="60" t="s">
        <v>295</v>
      </c>
      <c r="B9" s="59">
        <v>61555936</v>
      </c>
      <c r="C9" s="59">
        <v>102553</v>
      </c>
      <c r="D9" s="59">
        <v>1398438</v>
      </c>
      <c r="E9" s="59">
        <v>60260051</v>
      </c>
      <c r="F9" s="59">
        <v>39761539</v>
      </c>
      <c r="G9" s="59">
        <v>1166580</v>
      </c>
      <c r="H9" s="59">
        <v>20498512</v>
      </c>
    </row>
    <row r="10" spans="1:8">
      <c r="A10" s="60" t="s">
        <v>294</v>
      </c>
      <c r="B10" s="59">
        <v>1208227</v>
      </c>
      <c r="C10" s="59">
        <v>155582</v>
      </c>
      <c r="D10" s="59">
        <v>4474</v>
      </c>
      <c r="E10" s="59">
        <v>1359335</v>
      </c>
      <c r="F10" s="59">
        <v>277408</v>
      </c>
      <c r="G10" s="59">
        <v>88124</v>
      </c>
      <c r="H10" s="59">
        <v>1081927</v>
      </c>
    </row>
    <row r="11" spans="1:8">
      <c r="A11" s="60" t="s">
        <v>293</v>
      </c>
      <c r="B11" s="59">
        <v>8946609</v>
      </c>
      <c r="C11" s="59">
        <v>55575</v>
      </c>
      <c r="D11" s="59">
        <v>7502</v>
      </c>
      <c r="E11" s="59">
        <v>8994683</v>
      </c>
      <c r="F11" s="59">
        <v>7255303</v>
      </c>
      <c r="G11" s="59">
        <v>156023</v>
      </c>
      <c r="H11" s="59">
        <v>1739379</v>
      </c>
    </row>
    <row r="12" spans="1:8">
      <c r="A12" s="60" t="s">
        <v>292</v>
      </c>
      <c r="B12" s="59" t="s">
        <v>238</v>
      </c>
      <c r="C12" s="59" t="s">
        <v>238</v>
      </c>
      <c r="D12" s="59" t="s">
        <v>238</v>
      </c>
      <c r="E12" s="59" t="s">
        <v>238</v>
      </c>
      <c r="F12" s="59" t="s">
        <v>238</v>
      </c>
      <c r="G12" s="59" t="s">
        <v>238</v>
      </c>
      <c r="H12" s="59" t="s">
        <v>238</v>
      </c>
    </row>
    <row r="13" spans="1:8">
      <c r="A13" s="60" t="s">
        <v>291</v>
      </c>
      <c r="B13" s="59" t="s">
        <v>238</v>
      </c>
      <c r="C13" s="59" t="s">
        <v>238</v>
      </c>
      <c r="D13" s="59" t="s">
        <v>238</v>
      </c>
      <c r="E13" s="59" t="s">
        <v>238</v>
      </c>
      <c r="F13" s="59" t="s">
        <v>238</v>
      </c>
      <c r="G13" s="59" t="s">
        <v>238</v>
      </c>
      <c r="H13" s="59" t="s">
        <v>238</v>
      </c>
    </row>
    <row r="14" spans="1:8">
      <c r="A14" s="60" t="s">
        <v>290</v>
      </c>
      <c r="B14" s="59" t="s">
        <v>238</v>
      </c>
      <c r="C14" s="59" t="s">
        <v>238</v>
      </c>
      <c r="D14" s="59" t="s">
        <v>238</v>
      </c>
      <c r="E14" s="59" t="s">
        <v>238</v>
      </c>
      <c r="F14" s="59" t="s">
        <v>238</v>
      </c>
      <c r="G14" s="59" t="s">
        <v>238</v>
      </c>
      <c r="H14" s="59" t="s">
        <v>238</v>
      </c>
    </row>
    <row r="15" spans="1:8">
      <c r="A15" s="60" t="s">
        <v>289</v>
      </c>
      <c r="B15" s="59" t="s">
        <v>238</v>
      </c>
      <c r="C15" s="59" t="s">
        <v>238</v>
      </c>
      <c r="D15" s="59" t="s">
        <v>238</v>
      </c>
      <c r="E15" s="59" t="s">
        <v>238</v>
      </c>
      <c r="F15" s="59" t="s">
        <v>238</v>
      </c>
      <c r="G15" s="59" t="s">
        <v>238</v>
      </c>
      <c r="H15" s="59" t="s">
        <v>238</v>
      </c>
    </row>
    <row r="16" spans="1:8">
      <c r="A16" s="60" t="s">
        <v>288</v>
      </c>
      <c r="B16" s="59">
        <v>9979</v>
      </c>
      <c r="C16" s="59">
        <v>29576</v>
      </c>
      <c r="D16" s="59">
        <v>3556</v>
      </c>
      <c r="E16" s="59">
        <v>35999</v>
      </c>
      <c r="F16" s="59" t="s">
        <v>238</v>
      </c>
      <c r="G16" s="59" t="s">
        <v>238</v>
      </c>
      <c r="H16" s="59">
        <v>35999</v>
      </c>
    </row>
    <row r="17" spans="1:8">
      <c r="A17" s="60" t="s">
        <v>287</v>
      </c>
      <c r="B17" s="59">
        <v>180537357</v>
      </c>
      <c r="C17" s="59">
        <v>547072</v>
      </c>
      <c r="D17" s="59">
        <v>70001</v>
      </c>
      <c r="E17" s="59">
        <v>181014428</v>
      </c>
      <c r="F17" s="59">
        <v>126319844</v>
      </c>
      <c r="G17" s="59">
        <v>3519996</v>
      </c>
      <c r="H17" s="59">
        <v>54694584</v>
      </c>
    </row>
    <row r="18" spans="1:8">
      <c r="A18" s="60" t="s">
        <v>286</v>
      </c>
      <c r="B18" s="59" t="s">
        <v>238</v>
      </c>
      <c r="C18" s="59" t="s">
        <v>238</v>
      </c>
      <c r="D18" s="59" t="s">
        <v>238</v>
      </c>
      <c r="E18" s="59" t="s">
        <v>238</v>
      </c>
      <c r="F18" s="59" t="s">
        <v>238</v>
      </c>
      <c r="G18" s="59" t="s">
        <v>238</v>
      </c>
      <c r="H18" s="59" t="s">
        <v>238</v>
      </c>
    </row>
    <row r="19" spans="1:8">
      <c r="A19" s="60" t="s">
        <v>285</v>
      </c>
      <c r="B19" s="59">
        <v>251591</v>
      </c>
      <c r="C19" s="59">
        <v>27639</v>
      </c>
      <c r="D19" s="59">
        <v>0</v>
      </c>
      <c r="E19" s="59">
        <v>279230</v>
      </c>
      <c r="F19" s="59" t="s">
        <v>238</v>
      </c>
      <c r="G19" s="59" t="s">
        <v>238</v>
      </c>
      <c r="H19" s="59">
        <v>279230</v>
      </c>
    </row>
    <row r="20" spans="1:8">
      <c r="A20" s="60" t="s">
        <v>284</v>
      </c>
      <c r="B20" s="59">
        <v>9370</v>
      </c>
      <c r="C20" s="59" t="s">
        <v>238</v>
      </c>
      <c r="D20" s="59">
        <v>0</v>
      </c>
      <c r="E20" s="59">
        <v>9370</v>
      </c>
      <c r="F20" s="59" t="s">
        <v>238</v>
      </c>
      <c r="G20" s="59" t="s">
        <v>238</v>
      </c>
      <c r="H20" s="59">
        <v>9370</v>
      </c>
    </row>
    <row r="21" spans="1:8">
      <c r="A21" s="60" t="s">
        <v>283</v>
      </c>
      <c r="B21" s="59" t="s">
        <v>238</v>
      </c>
      <c r="C21" s="59" t="s">
        <v>238</v>
      </c>
      <c r="D21" s="59" t="s">
        <v>238</v>
      </c>
      <c r="E21" s="59" t="s">
        <v>238</v>
      </c>
      <c r="F21" s="59" t="s">
        <v>238</v>
      </c>
      <c r="G21" s="59" t="s">
        <v>238</v>
      </c>
      <c r="H21" s="59" t="s">
        <v>238</v>
      </c>
    </row>
    <row r="22" spans="1:8">
      <c r="A22" s="60" t="s">
        <v>282</v>
      </c>
      <c r="B22" s="59">
        <v>0</v>
      </c>
      <c r="C22" s="59" t="s">
        <v>238</v>
      </c>
      <c r="D22" s="59" t="s">
        <v>238</v>
      </c>
      <c r="E22" s="59">
        <v>0</v>
      </c>
      <c r="F22" s="59" t="s">
        <v>238</v>
      </c>
      <c r="G22" s="59" t="s">
        <v>238</v>
      </c>
      <c r="H22" s="59">
        <v>0</v>
      </c>
    </row>
    <row r="23" spans="1:8">
      <c r="A23" s="60" t="s">
        <v>281</v>
      </c>
      <c r="B23" s="59" t="s">
        <v>238</v>
      </c>
      <c r="C23" s="59" t="s">
        <v>238</v>
      </c>
      <c r="D23" s="59" t="s">
        <v>238</v>
      </c>
      <c r="E23" s="59" t="s">
        <v>238</v>
      </c>
      <c r="F23" s="59" t="s">
        <v>238</v>
      </c>
      <c r="G23" s="59" t="s">
        <v>238</v>
      </c>
      <c r="H23" s="59" t="s">
        <v>238</v>
      </c>
    </row>
    <row r="24" spans="1:8">
      <c r="A24" s="60" t="s">
        <v>280</v>
      </c>
      <c r="B24" s="59">
        <v>2823959</v>
      </c>
      <c r="C24" s="59" t="s">
        <v>238</v>
      </c>
      <c r="D24" s="59" t="s">
        <v>238</v>
      </c>
      <c r="E24" s="59">
        <v>2823959</v>
      </c>
      <c r="F24" s="59" t="s">
        <v>238</v>
      </c>
      <c r="G24" s="59" t="s">
        <v>238</v>
      </c>
      <c r="H24" s="59">
        <v>2823959</v>
      </c>
    </row>
    <row r="25" spans="1:8">
      <c r="A25" s="60" t="s">
        <v>279</v>
      </c>
      <c r="B25" s="59" t="s">
        <v>238</v>
      </c>
      <c r="C25" s="59" t="s">
        <v>238</v>
      </c>
      <c r="D25" s="59" t="s">
        <v>238</v>
      </c>
      <c r="E25" s="59" t="s">
        <v>238</v>
      </c>
      <c r="F25" s="59" t="s">
        <v>238</v>
      </c>
      <c r="G25" s="59" t="s">
        <v>238</v>
      </c>
      <c r="H25" s="59" t="s">
        <v>238</v>
      </c>
    </row>
    <row r="26" spans="1:8">
      <c r="A26" s="60" t="s">
        <v>278</v>
      </c>
      <c r="B26" s="59" t="s">
        <v>238</v>
      </c>
      <c r="C26" s="59" t="s">
        <v>238</v>
      </c>
      <c r="D26" s="59" t="s">
        <v>238</v>
      </c>
      <c r="E26" s="59" t="s">
        <v>238</v>
      </c>
      <c r="F26" s="59" t="s">
        <v>238</v>
      </c>
      <c r="G26" s="59" t="s">
        <v>238</v>
      </c>
      <c r="H26" s="59" t="s">
        <v>238</v>
      </c>
    </row>
    <row r="27" spans="1:8">
      <c r="A27" s="60" t="s">
        <v>277</v>
      </c>
      <c r="B27" s="59" t="s">
        <v>238</v>
      </c>
      <c r="C27" s="59" t="s">
        <v>238</v>
      </c>
      <c r="D27" s="59" t="s">
        <v>238</v>
      </c>
      <c r="E27" s="59" t="s">
        <v>238</v>
      </c>
      <c r="F27" s="59" t="s">
        <v>238</v>
      </c>
      <c r="G27" s="59" t="s">
        <v>238</v>
      </c>
      <c r="H27" s="59" t="s">
        <v>238</v>
      </c>
    </row>
    <row r="28" spans="1:8">
      <c r="A28" s="60" t="s">
        <v>276</v>
      </c>
      <c r="B28" s="59" t="s">
        <v>238</v>
      </c>
      <c r="C28" s="59" t="s">
        <v>238</v>
      </c>
      <c r="D28" s="59" t="s">
        <v>238</v>
      </c>
      <c r="E28" s="59" t="s">
        <v>238</v>
      </c>
      <c r="F28" s="59" t="s">
        <v>238</v>
      </c>
      <c r="G28" s="59" t="s">
        <v>238</v>
      </c>
      <c r="H28" s="59" t="s">
        <v>238</v>
      </c>
    </row>
    <row r="29" spans="1:8">
      <c r="A29" s="60" t="s">
        <v>275</v>
      </c>
      <c r="B29" s="59" t="s">
        <v>238</v>
      </c>
      <c r="C29" s="59" t="s">
        <v>238</v>
      </c>
      <c r="D29" s="59" t="s">
        <v>238</v>
      </c>
      <c r="E29" s="59" t="s">
        <v>238</v>
      </c>
      <c r="F29" s="59" t="s">
        <v>238</v>
      </c>
      <c r="G29" s="59" t="s">
        <v>238</v>
      </c>
      <c r="H29" s="59" t="s">
        <v>238</v>
      </c>
    </row>
    <row r="30" spans="1:8">
      <c r="A30" s="60" t="s">
        <v>274</v>
      </c>
      <c r="B30" s="59">
        <v>3740</v>
      </c>
      <c r="C30" s="59" t="s">
        <v>238</v>
      </c>
      <c r="D30" s="59" t="s">
        <v>238</v>
      </c>
      <c r="E30" s="59">
        <v>3740</v>
      </c>
      <c r="F30" s="59" t="s">
        <v>238</v>
      </c>
      <c r="G30" s="59" t="s">
        <v>238</v>
      </c>
      <c r="H30" s="59">
        <v>3740</v>
      </c>
    </row>
    <row r="31" spans="1:8">
      <c r="A31" s="60" t="s">
        <v>273</v>
      </c>
      <c r="B31" s="59">
        <v>1401</v>
      </c>
      <c r="C31" s="59">
        <v>0</v>
      </c>
      <c r="D31" s="59" t="s">
        <v>238</v>
      </c>
      <c r="E31" s="59">
        <v>1401</v>
      </c>
      <c r="F31" s="59" t="s">
        <v>238</v>
      </c>
      <c r="G31" s="59" t="s">
        <v>238</v>
      </c>
      <c r="H31" s="59">
        <v>1401</v>
      </c>
    </row>
    <row r="32" spans="1:8">
      <c r="A32" s="60" t="s">
        <v>272</v>
      </c>
      <c r="B32" s="59" t="s">
        <v>238</v>
      </c>
      <c r="C32" s="59" t="s">
        <v>238</v>
      </c>
      <c r="D32" s="59" t="s">
        <v>238</v>
      </c>
      <c r="E32" s="59" t="s">
        <v>238</v>
      </c>
      <c r="F32" s="59" t="s">
        <v>238</v>
      </c>
      <c r="G32" s="59" t="s">
        <v>238</v>
      </c>
      <c r="H32" s="59" t="s">
        <v>238</v>
      </c>
    </row>
    <row r="33" spans="1:8">
      <c r="A33" s="60" t="s">
        <v>271</v>
      </c>
      <c r="B33" s="59" t="s">
        <v>238</v>
      </c>
      <c r="C33" s="59" t="s">
        <v>238</v>
      </c>
      <c r="D33" s="59" t="s">
        <v>238</v>
      </c>
      <c r="E33" s="59" t="s">
        <v>238</v>
      </c>
      <c r="F33" s="59" t="s">
        <v>238</v>
      </c>
      <c r="G33" s="59" t="s">
        <v>238</v>
      </c>
      <c r="H33" s="59" t="s">
        <v>238</v>
      </c>
    </row>
    <row r="34" spans="1:8">
      <c r="A34" s="60" t="s">
        <v>270</v>
      </c>
      <c r="B34" s="59" t="s">
        <v>238</v>
      </c>
      <c r="C34" s="59" t="s">
        <v>238</v>
      </c>
      <c r="D34" s="59" t="s">
        <v>238</v>
      </c>
      <c r="E34" s="59" t="s">
        <v>238</v>
      </c>
      <c r="F34" s="59" t="s">
        <v>238</v>
      </c>
      <c r="G34" s="59" t="s">
        <v>238</v>
      </c>
      <c r="H34" s="59" t="s">
        <v>238</v>
      </c>
    </row>
    <row r="35" spans="1:8">
      <c r="A35" s="60" t="s">
        <v>269</v>
      </c>
      <c r="B35" s="59" t="s">
        <v>238</v>
      </c>
      <c r="C35" s="59" t="s">
        <v>238</v>
      </c>
      <c r="D35" s="59" t="s">
        <v>238</v>
      </c>
      <c r="E35" s="59" t="s">
        <v>238</v>
      </c>
      <c r="F35" s="59" t="s">
        <v>238</v>
      </c>
      <c r="G35" s="59" t="s">
        <v>238</v>
      </c>
      <c r="H35" s="59" t="s">
        <v>238</v>
      </c>
    </row>
    <row r="36" spans="1:8">
      <c r="A36" s="60" t="s">
        <v>268</v>
      </c>
      <c r="B36" s="59" t="s">
        <v>238</v>
      </c>
      <c r="C36" s="59" t="s">
        <v>238</v>
      </c>
      <c r="D36" s="59" t="s">
        <v>238</v>
      </c>
      <c r="E36" s="59" t="s">
        <v>238</v>
      </c>
      <c r="F36" s="59" t="s">
        <v>238</v>
      </c>
      <c r="G36" s="59" t="s">
        <v>238</v>
      </c>
      <c r="H36" s="59" t="s">
        <v>238</v>
      </c>
    </row>
    <row r="37" spans="1:8">
      <c r="A37" s="60" t="s">
        <v>267</v>
      </c>
      <c r="B37" s="59" t="s">
        <v>238</v>
      </c>
      <c r="C37" s="59" t="s">
        <v>238</v>
      </c>
      <c r="D37" s="59" t="s">
        <v>238</v>
      </c>
      <c r="E37" s="59" t="s">
        <v>238</v>
      </c>
      <c r="F37" s="59" t="s">
        <v>238</v>
      </c>
      <c r="G37" s="59" t="s">
        <v>238</v>
      </c>
      <c r="H37" s="59" t="s">
        <v>238</v>
      </c>
    </row>
    <row r="38" spans="1:8">
      <c r="A38" s="60" t="s">
        <v>266</v>
      </c>
      <c r="B38" s="59">
        <v>193089</v>
      </c>
      <c r="C38" s="59">
        <v>2101</v>
      </c>
      <c r="D38" s="59" t="s">
        <v>238</v>
      </c>
      <c r="E38" s="59">
        <v>195190</v>
      </c>
      <c r="F38" s="59">
        <v>166462</v>
      </c>
      <c r="G38" s="59">
        <v>4158</v>
      </c>
      <c r="H38" s="59">
        <v>28729</v>
      </c>
    </row>
    <row r="39" spans="1:8">
      <c r="A39" s="60" t="s">
        <v>265</v>
      </c>
      <c r="B39" s="59" t="s">
        <v>238</v>
      </c>
      <c r="C39" s="59" t="s">
        <v>238</v>
      </c>
      <c r="D39" s="59" t="s">
        <v>238</v>
      </c>
      <c r="E39" s="59" t="s">
        <v>238</v>
      </c>
      <c r="F39" s="59" t="s">
        <v>238</v>
      </c>
      <c r="G39" s="59" t="s">
        <v>238</v>
      </c>
      <c r="H39" s="59" t="s">
        <v>238</v>
      </c>
    </row>
    <row r="40" spans="1:8">
      <c r="A40" s="60" t="s">
        <v>264</v>
      </c>
      <c r="B40" s="59" t="s">
        <v>238</v>
      </c>
      <c r="C40" s="59" t="s">
        <v>238</v>
      </c>
      <c r="D40" s="59" t="s">
        <v>238</v>
      </c>
      <c r="E40" s="59" t="s">
        <v>238</v>
      </c>
      <c r="F40" s="59" t="s">
        <v>238</v>
      </c>
      <c r="G40" s="59" t="s">
        <v>238</v>
      </c>
      <c r="H40" s="59" t="s">
        <v>238</v>
      </c>
    </row>
    <row r="41" spans="1:8">
      <c r="A41" s="60" t="s">
        <v>263</v>
      </c>
      <c r="B41" s="59" t="s">
        <v>238</v>
      </c>
      <c r="C41" s="59" t="s">
        <v>238</v>
      </c>
      <c r="D41" s="59" t="s">
        <v>238</v>
      </c>
      <c r="E41" s="59" t="s">
        <v>238</v>
      </c>
      <c r="F41" s="59" t="s">
        <v>238</v>
      </c>
      <c r="G41" s="59" t="s">
        <v>238</v>
      </c>
      <c r="H41" s="59" t="s">
        <v>238</v>
      </c>
    </row>
    <row r="42" spans="1:8">
      <c r="A42" s="60" t="s">
        <v>262</v>
      </c>
      <c r="B42" s="59" t="s">
        <v>238</v>
      </c>
      <c r="C42" s="59" t="s">
        <v>238</v>
      </c>
      <c r="D42" s="59" t="s">
        <v>238</v>
      </c>
      <c r="E42" s="59" t="s">
        <v>238</v>
      </c>
      <c r="F42" s="59" t="s">
        <v>238</v>
      </c>
      <c r="G42" s="59" t="s">
        <v>238</v>
      </c>
      <c r="H42" s="59" t="s">
        <v>238</v>
      </c>
    </row>
    <row r="43" spans="1:8">
      <c r="A43" s="60" t="s">
        <v>261</v>
      </c>
      <c r="B43" s="59" t="s">
        <v>238</v>
      </c>
      <c r="C43" s="59" t="s">
        <v>238</v>
      </c>
      <c r="D43" s="59" t="s">
        <v>238</v>
      </c>
      <c r="E43" s="59" t="s">
        <v>238</v>
      </c>
      <c r="F43" s="59" t="s">
        <v>238</v>
      </c>
      <c r="G43" s="59" t="s">
        <v>238</v>
      </c>
      <c r="H43" s="59" t="s">
        <v>238</v>
      </c>
    </row>
    <row r="44" spans="1:8">
      <c r="A44" s="60" t="s">
        <v>260</v>
      </c>
      <c r="B44" s="59" t="s">
        <v>238</v>
      </c>
      <c r="C44" s="59" t="s">
        <v>238</v>
      </c>
      <c r="D44" s="59" t="s">
        <v>238</v>
      </c>
      <c r="E44" s="59" t="s">
        <v>238</v>
      </c>
      <c r="F44" s="59" t="s">
        <v>238</v>
      </c>
      <c r="G44" s="59" t="s">
        <v>238</v>
      </c>
      <c r="H44" s="59" t="s">
        <v>238</v>
      </c>
    </row>
    <row r="45" spans="1:8">
      <c r="A45" s="60" t="s">
        <v>259</v>
      </c>
      <c r="B45" s="59" t="s">
        <v>238</v>
      </c>
      <c r="C45" s="59" t="s">
        <v>238</v>
      </c>
      <c r="D45" s="59" t="s">
        <v>238</v>
      </c>
      <c r="E45" s="59" t="s">
        <v>238</v>
      </c>
      <c r="F45" s="59" t="s">
        <v>238</v>
      </c>
      <c r="G45" s="59" t="s">
        <v>238</v>
      </c>
      <c r="H45" s="59" t="s">
        <v>238</v>
      </c>
    </row>
    <row r="46" spans="1:8">
      <c r="A46" s="60" t="s">
        <v>258</v>
      </c>
      <c r="B46" s="59">
        <v>19605204</v>
      </c>
      <c r="C46" s="59" t="s">
        <v>238</v>
      </c>
      <c r="D46" s="59" t="s">
        <v>238</v>
      </c>
      <c r="E46" s="59">
        <v>19605204</v>
      </c>
      <c r="F46" s="59">
        <v>12329304</v>
      </c>
      <c r="G46" s="59">
        <v>330418</v>
      </c>
      <c r="H46" s="59">
        <v>7275900</v>
      </c>
    </row>
    <row r="47" spans="1:8">
      <c r="A47" s="60" t="s">
        <v>257</v>
      </c>
      <c r="B47" s="59">
        <v>145643042</v>
      </c>
      <c r="C47" s="59">
        <v>181050</v>
      </c>
      <c r="D47" s="59" t="s">
        <v>238</v>
      </c>
      <c r="E47" s="59">
        <v>145824092</v>
      </c>
      <c r="F47" s="59">
        <v>105575097</v>
      </c>
      <c r="G47" s="59">
        <v>2923284</v>
      </c>
      <c r="H47" s="59">
        <v>40248995</v>
      </c>
    </row>
    <row r="48" spans="1:8">
      <c r="A48" s="60" t="s">
        <v>256</v>
      </c>
      <c r="B48" s="59">
        <v>11780</v>
      </c>
      <c r="C48" s="59" t="s">
        <v>238</v>
      </c>
      <c r="D48" s="59" t="s">
        <v>238</v>
      </c>
      <c r="E48" s="59">
        <v>11780</v>
      </c>
      <c r="F48" s="59">
        <v>1484</v>
      </c>
      <c r="G48" s="59">
        <v>247</v>
      </c>
      <c r="H48" s="59">
        <v>10295</v>
      </c>
    </row>
    <row r="49" spans="1:8">
      <c r="A49" s="60" t="s">
        <v>255</v>
      </c>
      <c r="B49" s="59" t="s">
        <v>238</v>
      </c>
      <c r="C49" s="59" t="s">
        <v>238</v>
      </c>
      <c r="D49" s="59" t="s">
        <v>238</v>
      </c>
      <c r="E49" s="59" t="s">
        <v>238</v>
      </c>
      <c r="F49" s="59" t="s">
        <v>238</v>
      </c>
      <c r="G49" s="59" t="s">
        <v>238</v>
      </c>
      <c r="H49" s="59" t="s">
        <v>238</v>
      </c>
    </row>
    <row r="50" spans="1:8">
      <c r="A50" s="60" t="s">
        <v>254</v>
      </c>
      <c r="B50" s="59" t="s">
        <v>238</v>
      </c>
      <c r="C50" s="59" t="s">
        <v>238</v>
      </c>
      <c r="D50" s="59" t="s">
        <v>238</v>
      </c>
      <c r="E50" s="59" t="s">
        <v>238</v>
      </c>
      <c r="F50" s="59" t="s">
        <v>238</v>
      </c>
      <c r="G50" s="59" t="s">
        <v>238</v>
      </c>
      <c r="H50" s="59" t="s">
        <v>238</v>
      </c>
    </row>
    <row r="51" spans="1:8">
      <c r="A51" s="60" t="s">
        <v>253</v>
      </c>
      <c r="B51" s="59" t="s">
        <v>238</v>
      </c>
      <c r="C51" s="59" t="s">
        <v>238</v>
      </c>
      <c r="D51" s="59" t="s">
        <v>238</v>
      </c>
      <c r="E51" s="59" t="s">
        <v>238</v>
      </c>
      <c r="F51" s="59" t="s">
        <v>238</v>
      </c>
      <c r="G51" s="59" t="s">
        <v>238</v>
      </c>
      <c r="H51" s="59" t="s">
        <v>238</v>
      </c>
    </row>
    <row r="52" spans="1:8">
      <c r="A52" s="60" t="s">
        <v>252</v>
      </c>
      <c r="B52" s="59">
        <v>996215</v>
      </c>
      <c r="C52" s="59">
        <v>26593</v>
      </c>
      <c r="D52" s="59" t="s">
        <v>238</v>
      </c>
      <c r="E52" s="59">
        <v>1022808</v>
      </c>
      <c r="F52" s="59">
        <v>520000</v>
      </c>
      <c r="G52" s="59">
        <v>30091</v>
      </c>
      <c r="H52" s="59">
        <v>502808</v>
      </c>
    </row>
    <row r="53" spans="1:8">
      <c r="A53" s="60" t="s">
        <v>251</v>
      </c>
      <c r="B53" s="59" t="s">
        <v>238</v>
      </c>
      <c r="C53" s="59" t="s">
        <v>238</v>
      </c>
      <c r="D53" s="59" t="s">
        <v>238</v>
      </c>
      <c r="E53" s="59" t="s">
        <v>238</v>
      </c>
      <c r="F53" s="59" t="s">
        <v>238</v>
      </c>
      <c r="G53" s="59" t="s">
        <v>238</v>
      </c>
      <c r="H53" s="59" t="s">
        <v>238</v>
      </c>
    </row>
    <row r="54" spans="1:8">
      <c r="A54" s="60" t="s">
        <v>250</v>
      </c>
      <c r="B54" s="59" t="s">
        <v>238</v>
      </c>
      <c r="C54" s="59" t="s">
        <v>238</v>
      </c>
      <c r="D54" s="59" t="s">
        <v>238</v>
      </c>
      <c r="E54" s="59" t="s">
        <v>238</v>
      </c>
      <c r="F54" s="59" t="s">
        <v>238</v>
      </c>
      <c r="G54" s="59" t="s">
        <v>238</v>
      </c>
      <c r="H54" s="59" t="s">
        <v>238</v>
      </c>
    </row>
    <row r="55" spans="1:8">
      <c r="A55" s="60" t="s">
        <v>249</v>
      </c>
      <c r="B55" s="59" t="s">
        <v>238</v>
      </c>
      <c r="C55" s="59" t="s">
        <v>238</v>
      </c>
      <c r="D55" s="59" t="s">
        <v>238</v>
      </c>
      <c r="E55" s="59" t="s">
        <v>238</v>
      </c>
      <c r="F55" s="59" t="s">
        <v>238</v>
      </c>
      <c r="G55" s="59" t="s">
        <v>238</v>
      </c>
      <c r="H55" s="59" t="s">
        <v>238</v>
      </c>
    </row>
    <row r="56" spans="1:8">
      <c r="A56" s="60" t="s">
        <v>248</v>
      </c>
      <c r="B56" s="59">
        <v>550416</v>
      </c>
      <c r="C56" s="59" t="s">
        <v>238</v>
      </c>
      <c r="D56" s="59" t="s">
        <v>238</v>
      </c>
      <c r="E56" s="59">
        <v>550416</v>
      </c>
      <c r="F56" s="59">
        <v>200351</v>
      </c>
      <c r="G56" s="59">
        <v>7706</v>
      </c>
      <c r="H56" s="59">
        <v>350065</v>
      </c>
    </row>
    <row r="57" spans="1:8">
      <c r="A57" s="60" t="s">
        <v>247</v>
      </c>
      <c r="B57" s="59">
        <v>2533516</v>
      </c>
      <c r="C57" s="59" t="s">
        <v>238</v>
      </c>
      <c r="D57" s="59" t="s">
        <v>238</v>
      </c>
      <c r="E57" s="59">
        <v>2533516</v>
      </c>
      <c r="F57" s="59">
        <v>1926778</v>
      </c>
      <c r="G57" s="59">
        <v>56458</v>
      </c>
      <c r="H57" s="59">
        <v>606738</v>
      </c>
    </row>
    <row r="58" spans="1:8">
      <c r="A58" s="60" t="s">
        <v>246</v>
      </c>
      <c r="B58" s="59">
        <v>7477510</v>
      </c>
      <c r="C58" s="59">
        <v>42482</v>
      </c>
      <c r="D58" s="59" t="s">
        <v>238</v>
      </c>
      <c r="E58" s="59">
        <v>7519992</v>
      </c>
      <c r="F58" s="59">
        <v>5581269</v>
      </c>
      <c r="G58" s="59">
        <v>164421</v>
      </c>
      <c r="H58" s="59">
        <v>1938723</v>
      </c>
    </row>
    <row r="59" spans="1:8">
      <c r="A59" s="60" t="s">
        <v>245</v>
      </c>
      <c r="B59" s="59">
        <v>110113</v>
      </c>
      <c r="C59" s="59">
        <v>39681</v>
      </c>
      <c r="D59" s="59" t="s">
        <v>238</v>
      </c>
      <c r="E59" s="59">
        <v>149794</v>
      </c>
      <c r="F59" s="59">
        <v>19100</v>
      </c>
      <c r="G59" s="59">
        <v>3213</v>
      </c>
      <c r="H59" s="59">
        <v>130695</v>
      </c>
    </row>
    <row r="60" spans="1:8">
      <c r="A60" s="60" t="s">
        <v>244</v>
      </c>
      <c r="B60" s="59" t="s">
        <v>238</v>
      </c>
      <c r="C60" s="59" t="s">
        <v>238</v>
      </c>
      <c r="D60" s="59" t="s">
        <v>238</v>
      </c>
      <c r="E60" s="59" t="s">
        <v>238</v>
      </c>
      <c r="F60" s="59" t="s">
        <v>238</v>
      </c>
      <c r="G60" s="59" t="s">
        <v>238</v>
      </c>
      <c r="H60" s="59" t="s">
        <v>238</v>
      </c>
    </row>
    <row r="61" spans="1:8">
      <c r="A61" s="60" t="s">
        <v>243</v>
      </c>
      <c r="B61" s="59">
        <v>326413</v>
      </c>
      <c r="C61" s="59">
        <v>227526</v>
      </c>
      <c r="D61" s="59">
        <v>70001</v>
      </c>
      <c r="E61" s="59">
        <v>483937</v>
      </c>
      <c r="F61" s="59" t="s">
        <v>238</v>
      </c>
      <c r="G61" s="59" t="s">
        <v>238</v>
      </c>
      <c r="H61" s="59">
        <v>483937</v>
      </c>
    </row>
    <row r="62" spans="1:8">
      <c r="A62" s="60" t="s">
        <v>242</v>
      </c>
      <c r="B62" s="59">
        <v>4305430</v>
      </c>
      <c r="C62" s="59">
        <v>117573</v>
      </c>
      <c r="D62" s="59">
        <v>72855</v>
      </c>
      <c r="E62" s="59">
        <v>4350148</v>
      </c>
      <c r="F62" s="59">
        <v>3423815</v>
      </c>
      <c r="G62" s="59">
        <v>245920</v>
      </c>
      <c r="H62" s="59">
        <v>926333</v>
      </c>
    </row>
    <row r="63" spans="1:8">
      <c r="A63" s="60" t="s">
        <v>241</v>
      </c>
      <c r="B63" s="59" t="s">
        <v>238</v>
      </c>
      <c r="C63" s="59" t="s">
        <v>238</v>
      </c>
      <c r="D63" s="59" t="s">
        <v>238</v>
      </c>
      <c r="E63" s="59" t="s">
        <v>238</v>
      </c>
      <c r="F63" s="59" t="s">
        <v>238</v>
      </c>
      <c r="G63" s="59" t="s">
        <v>238</v>
      </c>
      <c r="H63" s="59" t="s">
        <v>238</v>
      </c>
    </row>
    <row r="64" spans="1:8">
      <c r="A64" s="60" t="s">
        <v>240</v>
      </c>
      <c r="B64" s="59">
        <v>4081940</v>
      </c>
      <c r="C64" s="59">
        <v>117573</v>
      </c>
      <c r="D64" s="59">
        <v>72855</v>
      </c>
      <c r="E64" s="59">
        <v>4126658</v>
      </c>
      <c r="F64" s="59">
        <v>3423815</v>
      </c>
      <c r="G64" s="59">
        <v>245920</v>
      </c>
      <c r="H64" s="59">
        <v>702843</v>
      </c>
    </row>
    <row r="65" spans="1:8">
      <c r="A65" s="60" t="s">
        <v>239</v>
      </c>
      <c r="B65" s="59">
        <v>223490</v>
      </c>
      <c r="C65" s="59" t="s">
        <v>238</v>
      </c>
      <c r="D65" s="59" t="s">
        <v>238</v>
      </c>
      <c r="E65" s="59">
        <v>223490</v>
      </c>
      <c r="F65" s="59" t="s">
        <v>238</v>
      </c>
      <c r="G65" s="59" t="s">
        <v>238</v>
      </c>
      <c r="H65" s="59">
        <v>223490</v>
      </c>
    </row>
    <row r="66" spans="1:8">
      <c r="A66" s="60" t="s">
        <v>11</v>
      </c>
      <c r="B66" s="59">
        <v>262809767</v>
      </c>
      <c r="C66" s="59">
        <v>1076908</v>
      </c>
      <c r="D66" s="59">
        <v>1573589</v>
      </c>
      <c r="E66" s="59">
        <v>262313087</v>
      </c>
      <c r="F66" s="59">
        <v>177037909</v>
      </c>
      <c r="G66" s="59">
        <v>5176642</v>
      </c>
      <c r="H66" s="59">
        <v>85275177</v>
      </c>
    </row>
  </sheetData>
  <mergeCells count="1">
    <mergeCell ref="A1:H1"/>
  </mergeCells>
  <phoneticPr fontId="4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A4" sqref="A4"/>
    </sheetView>
  </sheetViews>
  <sheetFormatPr defaultColWidth="8.875" defaultRowHeight="11.25"/>
  <cols>
    <col min="1" max="1" width="22.875" style="5" customWidth="1"/>
    <col min="2" max="9" width="12.875" style="5" customWidth="1"/>
    <col min="10" max="16384" width="8.875" style="5"/>
  </cols>
  <sheetData>
    <row r="1" spans="1:9" ht="21">
      <c r="A1" s="7" t="s">
        <v>154</v>
      </c>
    </row>
    <row r="2" spans="1:9" ht="13.5">
      <c r="A2" s="6" t="s">
        <v>1</v>
      </c>
    </row>
    <row r="3" spans="1:9" ht="13.5">
      <c r="A3" s="14" t="s">
        <v>316</v>
      </c>
    </row>
    <row r="4" spans="1:9" ht="13.5">
      <c r="I4" s="2" t="s">
        <v>25</v>
      </c>
    </row>
    <row r="5" spans="1:9" ht="37.5" customHeight="1">
      <c r="A5" s="41" t="s">
        <v>115</v>
      </c>
      <c r="B5" s="4" t="s">
        <v>153</v>
      </c>
      <c r="C5" s="1" t="s">
        <v>152</v>
      </c>
      <c r="D5" s="1" t="s">
        <v>151</v>
      </c>
      <c r="E5" s="1" t="s">
        <v>150</v>
      </c>
      <c r="F5" s="1" t="s">
        <v>149</v>
      </c>
      <c r="G5" s="1" t="s">
        <v>148</v>
      </c>
      <c r="H5" s="4" t="s">
        <v>147</v>
      </c>
      <c r="I5" s="1" t="s">
        <v>146</v>
      </c>
    </row>
    <row r="6" spans="1:9" ht="18" customHeight="1">
      <c r="A6" s="44">
        <v>23155110</v>
      </c>
      <c r="B6" s="28">
        <v>22820635</v>
      </c>
      <c r="C6" s="28">
        <v>226911</v>
      </c>
      <c r="D6" s="28">
        <v>104373</v>
      </c>
      <c r="E6" s="28">
        <v>518</v>
      </c>
      <c r="F6" s="28">
        <v>1441</v>
      </c>
      <c r="G6" s="28">
        <v>1107</v>
      </c>
      <c r="H6" s="28">
        <v>125</v>
      </c>
      <c r="I6" s="45">
        <v>0.18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4" sqref="A4"/>
    </sheetView>
  </sheetViews>
  <sheetFormatPr defaultColWidth="8.875" defaultRowHeight="11.25"/>
  <cols>
    <col min="1" max="1" width="22.875" style="5" customWidth="1"/>
    <col min="2" max="2" width="112.875" style="5" customWidth="1"/>
    <col min="3" max="16384" width="8.875" style="5"/>
  </cols>
  <sheetData>
    <row r="1" spans="1:2" ht="21">
      <c r="A1" s="7" t="s">
        <v>157</v>
      </c>
    </row>
    <row r="2" spans="1:2" ht="13.5">
      <c r="A2" s="6" t="s">
        <v>1</v>
      </c>
    </row>
    <row r="3" spans="1:2" ht="13.5">
      <c r="A3" s="14" t="s">
        <v>56</v>
      </c>
    </row>
    <row r="4" spans="1:2" ht="13.5">
      <c r="B4" s="2" t="s">
        <v>25</v>
      </c>
    </row>
    <row r="5" spans="1:2" ht="22.5" customHeight="1">
      <c r="A5" s="47" t="s">
        <v>156</v>
      </c>
      <c r="B5" s="4" t="s">
        <v>155</v>
      </c>
    </row>
    <row r="6" spans="1:2" ht="18" customHeight="1">
      <c r="A6" s="46" t="s">
        <v>55</v>
      </c>
      <c r="B6" s="24" t="s">
        <v>55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17" sqref="D17"/>
    </sheetView>
  </sheetViews>
  <sheetFormatPr defaultColWidth="8.875" defaultRowHeight="11.25"/>
  <cols>
    <col min="1" max="1" width="18.875" style="5" customWidth="1"/>
    <col min="2" max="6" width="20.875" style="5" customWidth="1"/>
    <col min="7" max="16384" width="8.875" style="5"/>
  </cols>
  <sheetData>
    <row r="1" spans="1:6" ht="21">
      <c r="A1" s="7" t="s">
        <v>169</v>
      </c>
    </row>
    <row r="2" spans="1:6" ht="13.5">
      <c r="A2" s="6" t="s">
        <v>1</v>
      </c>
    </row>
    <row r="3" spans="1:6" ht="13.5">
      <c r="A3" s="6" t="s">
        <v>56</v>
      </c>
    </row>
    <row r="4" spans="1:6" ht="13.5">
      <c r="F4" s="2" t="s">
        <v>25</v>
      </c>
    </row>
    <row r="5" spans="1:6" ht="22.5" customHeight="1">
      <c r="A5" s="66" t="s">
        <v>168</v>
      </c>
      <c r="B5" s="66" t="s">
        <v>167</v>
      </c>
      <c r="C5" s="66" t="s">
        <v>166</v>
      </c>
      <c r="D5" s="66" t="s">
        <v>165</v>
      </c>
      <c r="E5" s="66"/>
      <c r="F5" s="66" t="s">
        <v>164</v>
      </c>
    </row>
    <row r="6" spans="1:6" ht="22.5" customHeight="1">
      <c r="A6" s="66"/>
      <c r="B6" s="66"/>
      <c r="C6" s="66"/>
      <c r="D6" s="4" t="s">
        <v>163</v>
      </c>
      <c r="E6" s="4" t="s">
        <v>62</v>
      </c>
      <c r="F6" s="66"/>
    </row>
    <row r="7" spans="1:6" ht="18" customHeight="1">
      <c r="A7" s="27" t="s">
        <v>162</v>
      </c>
      <c r="B7" s="30">
        <v>72799</v>
      </c>
      <c r="C7" s="8">
        <f>84349-B7</f>
        <v>11550</v>
      </c>
      <c r="D7" s="8"/>
      <c r="E7" s="8"/>
      <c r="F7" s="30">
        <f>B7+C7-D7-E7</f>
        <v>84349</v>
      </c>
    </row>
    <row r="8" spans="1:6" ht="18" customHeight="1">
      <c r="A8" s="27" t="s">
        <v>161</v>
      </c>
      <c r="B8" s="30">
        <v>98234</v>
      </c>
      <c r="C8" s="8"/>
      <c r="D8" s="8">
        <f>-1*((62939-67226)+(28739-31008))</f>
        <v>6556</v>
      </c>
      <c r="E8" s="8"/>
      <c r="F8" s="30">
        <f>B8+C8-D8-E8</f>
        <v>91678</v>
      </c>
    </row>
    <row r="9" spans="1:6" ht="18" customHeight="1">
      <c r="A9" s="27" t="s">
        <v>160</v>
      </c>
      <c r="B9" s="30">
        <v>1806633</v>
      </c>
      <c r="C9" s="8"/>
      <c r="D9" s="8">
        <f>-1*((1763653-1806633))</f>
        <v>42980</v>
      </c>
      <c r="E9" s="8"/>
      <c r="F9" s="30">
        <f>B9+C9-D9-E9</f>
        <v>1763653</v>
      </c>
    </row>
    <row r="10" spans="1:6" ht="18" customHeight="1">
      <c r="A10" s="27" t="s">
        <v>159</v>
      </c>
      <c r="B10" s="30">
        <v>0</v>
      </c>
      <c r="C10" s="8"/>
      <c r="D10" s="8"/>
      <c r="E10" s="8"/>
      <c r="F10" s="30">
        <f>B10+C10-D10-E10</f>
        <v>0</v>
      </c>
    </row>
    <row r="11" spans="1:6" ht="18" customHeight="1">
      <c r="A11" s="27" t="s">
        <v>158</v>
      </c>
      <c r="B11" s="30">
        <v>229715</v>
      </c>
      <c r="C11" s="8"/>
      <c r="D11" s="8">
        <f>-1*(208986-B11)</f>
        <v>20729</v>
      </c>
      <c r="E11" s="8"/>
      <c r="F11" s="30">
        <f>B11+C11-D11-E11</f>
        <v>208986</v>
      </c>
    </row>
    <row r="12" spans="1:6" ht="18" customHeight="1">
      <c r="A12" s="24" t="s">
        <v>11</v>
      </c>
      <c r="B12" s="30">
        <f>SUM(B7:B11)</f>
        <v>2207381</v>
      </c>
      <c r="C12" s="30">
        <f>SUM(C7:C11)</f>
        <v>11550</v>
      </c>
      <c r="D12" s="30">
        <f>SUM(D7:D11)</f>
        <v>70265</v>
      </c>
      <c r="E12" s="30">
        <f>SUM(E7:E11)</f>
        <v>0</v>
      </c>
      <c r="F12" s="30">
        <f>SUM(F7:F11)</f>
        <v>2148666</v>
      </c>
    </row>
  </sheetData>
  <mergeCells count="5">
    <mergeCell ref="A5:A6"/>
    <mergeCell ref="B5:B6"/>
    <mergeCell ref="C5:C6"/>
    <mergeCell ref="F5:F6"/>
    <mergeCell ref="D5:E5"/>
  </mergeCells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="115" zoomScaleNormal="115" workbookViewId="0">
      <selection activeCell="D20" sqref="D20"/>
    </sheetView>
  </sheetViews>
  <sheetFormatPr defaultColWidth="8.875" defaultRowHeight="11.25"/>
  <cols>
    <col min="1" max="1" width="17.75" style="5" customWidth="1"/>
    <col min="2" max="2" width="33.75" style="5" customWidth="1"/>
    <col min="3" max="3" width="16.875" style="5" customWidth="1"/>
    <col min="4" max="4" width="13.125" style="5" customWidth="1"/>
    <col min="5" max="5" width="33.875" style="5" customWidth="1"/>
    <col min="6" max="16384" width="8.875" style="5"/>
  </cols>
  <sheetData>
    <row r="1" spans="1:5" ht="21">
      <c r="A1" s="7" t="s">
        <v>210</v>
      </c>
    </row>
    <row r="2" spans="1:5" ht="13.5">
      <c r="A2" s="6" t="s">
        <v>1</v>
      </c>
    </row>
    <row r="3" spans="1:5" ht="13.5">
      <c r="A3" s="14" t="s">
        <v>56</v>
      </c>
    </row>
    <row r="4" spans="1:5" ht="13.5">
      <c r="E4" s="2" t="s">
        <v>25</v>
      </c>
    </row>
    <row r="5" spans="1:5" ht="22.5" customHeight="1">
      <c r="A5" s="4" t="s">
        <v>168</v>
      </c>
      <c r="B5" s="4" t="s">
        <v>209</v>
      </c>
      <c r="C5" s="4" t="s">
        <v>208</v>
      </c>
      <c r="D5" s="4" t="s">
        <v>207</v>
      </c>
      <c r="E5" s="4" t="s">
        <v>206</v>
      </c>
    </row>
    <row r="6" spans="1:5" ht="18" customHeight="1">
      <c r="A6" s="69" t="s">
        <v>205</v>
      </c>
      <c r="B6" s="52" t="s">
        <v>204</v>
      </c>
      <c r="C6" s="10" t="s">
        <v>203</v>
      </c>
      <c r="D6" s="49">
        <v>59194</v>
      </c>
      <c r="E6" s="10" t="s">
        <v>202</v>
      </c>
    </row>
    <row r="7" spans="1:5" ht="18" customHeight="1">
      <c r="A7" s="69"/>
      <c r="B7" s="52" t="s">
        <v>201</v>
      </c>
      <c r="C7" s="10" t="s">
        <v>200</v>
      </c>
      <c r="D7" s="49">
        <v>7426</v>
      </c>
      <c r="E7" s="10" t="s">
        <v>199</v>
      </c>
    </row>
    <row r="8" spans="1:5" ht="18" customHeight="1">
      <c r="A8" s="70"/>
      <c r="B8" s="52" t="s">
        <v>198</v>
      </c>
      <c r="C8" s="29" t="s">
        <v>197</v>
      </c>
      <c r="D8" s="50">
        <v>28012</v>
      </c>
      <c r="E8" s="29" t="s">
        <v>196</v>
      </c>
    </row>
    <row r="9" spans="1:5" ht="18" customHeight="1">
      <c r="A9" s="71"/>
      <c r="B9" s="51" t="s">
        <v>170</v>
      </c>
      <c r="C9" s="48"/>
      <c r="D9" s="49">
        <f>SUM(D6:D8)</f>
        <v>94632</v>
      </c>
      <c r="E9" s="48"/>
    </row>
    <row r="10" spans="1:5" ht="18" customHeight="1">
      <c r="A10" s="70" t="s">
        <v>195</v>
      </c>
      <c r="B10" s="10" t="s">
        <v>194</v>
      </c>
      <c r="C10" s="10" t="s">
        <v>180</v>
      </c>
      <c r="D10" s="49">
        <v>815989</v>
      </c>
      <c r="E10" s="52" t="s">
        <v>193</v>
      </c>
    </row>
    <row r="11" spans="1:5" ht="18" customHeight="1">
      <c r="A11" s="70"/>
      <c r="B11" s="10" t="s">
        <v>192</v>
      </c>
      <c r="C11" s="10" t="s">
        <v>173</v>
      </c>
      <c r="D11" s="49">
        <v>31314</v>
      </c>
      <c r="E11" s="52" t="s">
        <v>191</v>
      </c>
    </row>
    <row r="12" spans="1:5" ht="18" customHeight="1">
      <c r="A12" s="70"/>
      <c r="B12" s="10" t="s">
        <v>190</v>
      </c>
      <c r="C12" s="10" t="s">
        <v>189</v>
      </c>
      <c r="D12" s="49">
        <v>51520</v>
      </c>
      <c r="E12" s="52" t="s">
        <v>188</v>
      </c>
    </row>
    <row r="13" spans="1:5" ht="18" customHeight="1">
      <c r="A13" s="70"/>
      <c r="B13" s="10" t="s">
        <v>187</v>
      </c>
      <c r="C13" s="10" t="s">
        <v>186</v>
      </c>
      <c r="D13" s="49">
        <v>137635</v>
      </c>
      <c r="E13" s="52" t="s">
        <v>185</v>
      </c>
    </row>
    <row r="14" spans="1:5" ht="18" customHeight="1">
      <c r="A14" s="70"/>
      <c r="B14" s="10" t="s">
        <v>184</v>
      </c>
      <c r="C14" s="10" t="s">
        <v>183</v>
      </c>
      <c r="D14" s="49">
        <v>99191</v>
      </c>
      <c r="E14" s="52" t="s">
        <v>182</v>
      </c>
    </row>
    <row r="15" spans="1:5" ht="18" customHeight="1">
      <c r="A15" s="70"/>
      <c r="B15" s="10" t="s">
        <v>181</v>
      </c>
      <c r="C15" s="10" t="s">
        <v>180</v>
      </c>
      <c r="D15" s="49">
        <f>7490+47950</f>
        <v>55440</v>
      </c>
      <c r="E15" s="52" t="s">
        <v>179</v>
      </c>
    </row>
    <row r="16" spans="1:5" ht="18" customHeight="1">
      <c r="A16" s="70"/>
      <c r="B16" s="10" t="s">
        <v>178</v>
      </c>
      <c r="C16" s="10" t="s">
        <v>177</v>
      </c>
      <c r="D16" s="49">
        <f>44201+5028+704</f>
        <v>49933</v>
      </c>
      <c r="E16" s="52" t="s">
        <v>176</v>
      </c>
    </row>
    <row r="17" spans="1:5" ht="18" customHeight="1">
      <c r="A17" s="70"/>
      <c r="B17" s="10" t="s">
        <v>175</v>
      </c>
      <c r="C17" s="10" t="s">
        <v>173</v>
      </c>
      <c r="D17" s="49">
        <v>128279</v>
      </c>
      <c r="E17" s="52" t="s">
        <v>172</v>
      </c>
    </row>
    <row r="18" spans="1:5" ht="18" customHeight="1">
      <c r="A18" s="70"/>
      <c r="B18" s="10" t="s">
        <v>174</v>
      </c>
      <c r="C18" s="10" t="s">
        <v>173</v>
      </c>
      <c r="D18" s="49">
        <v>30908</v>
      </c>
      <c r="E18" s="52" t="s">
        <v>172</v>
      </c>
    </row>
    <row r="19" spans="1:5" ht="18" customHeight="1">
      <c r="A19" s="70"/>
      <c r="B19" s="10" t="s">
        <v>171</v>
      </c>
      <c r="C19" s="50"/>
      <c r="D19" s="50">
        <f>4972867-SUM(D9:D18)</f>
        <v>3478026</v>
      </c>
      <c r="E19" s="50"/>
    </row>
    <row r="20" spans="1:5" ht="18" customHeight="1">
      <c r="A20" s="71"/>
      <c r="B20" s="51" t="s">
        <v>170</v>
      </c>
      <c r="C20" s="48"/>
      <c r="D20" s="50">
        <f>SUM(D10:D19)</f>
        <v>4878235</v>
      </c>
      <c r="E20" s="48"/>
    </row>
    <row r="21" spans="1:5" ht="18" customHeight="1">
      <c r="A21" s="24" t="s">
        <v>11</v>
      </c>
      <c r="B21" s="48"/>
      <c r="C21" s="48"/>
      <c r="D21" s="49">
        <f>D9+D20</f>
        <v>4972867</v>
      </c>
      <c r="E21" s="48"/>
    </row>
  </sheetData>
  <mergeCells count="2">
    <mergeCell ref="A6:A9"/>
    <mergeCell ref="A10:A20"/>
  </mergeCells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2"/>
  <sheetViews>
    <sheetView topLeftCell="B1" workbookViewId="0">
      <selection activeCell="E35" sqref="E35"/>
    </sheetView>
  </sheetViews>
  <sheetFormatPr defaultColWidth="8.875" defaultRowHeight="11.25"/>
  <cols>
    <col min="1" max="2" width="20.25" style="5" customWidth="1"/>
    <col min="3" max="3" width="24.875" style="5" customWidth="1"/>
    <col min="4" max="4" width="28.875" style="5" customWidth="1"/>
    <col min="5" max="5" width="24.875" style="5" customWidth="1"/>
    <col min="6" max="16384" width="8.875" style="5"/>
  </cols>
  <sheetData>
    <row r="1" spans="1:5" ht="21">
      <c r="A1" s="7" t="s">
        <v>227</v>
      </c>
    </row>
    <row r="2" spans="1:5" ht="13.5">
      <c r="A2" s="6" t="s">
        <v>1</v>
      </c>
    </row>
    <row r="3" spans="1:5" ht="13.5">
      <c r="A3" s="6" t="s">
        <v>56</v>
      </c>
    </row>
    <row r="4" spans="1:5" ht="13.5">
      <c r="E4" s="2" t="s">
        <v>25</v>
      </c>
    </row>
    <row r="5" spans="1:5" ht="22.5" customHeight="1">
      <c r="A5" s="4" t="s">
        <v>226</v>
      </c>
      <c r="B5" s="4" t="s">
        <v>168</v>
      </c>
      <c r="C5" s="66" t="s">
        <v>225</v>
      </c>
      <c r="D5" s="66"/>
      <c r="E5" s="4" t="s">
        <v>207</v>
      </c>
    </row>
    <row r="6" spans="1:5" ht="18" customHeight="1">
      <c r="A6" s="71" t="s">
        <v>224</v>
      </c>
      <c r="B6" s="71" t="s">
        <v>219</v>
      </c>
      <c r="C6" s="70" t="s">
        <v>107</v>
      </c>
      <c r="D6" s="72"/>
      <c r="E6" s="8">
        <v>3406877</v>
      </c>
    </row>
    <row r="7" spans="1:5" ht="18" customHeight="1">
      <c r="A7" s="71"/>
      <c r="B7" s="71"/>
      <c r="C7" s="70" t="s">
        <v>223</v>
      </c>
      <c r="D7" s="72"/>
      <c r="E7" s="8">
        <v>277963</v>
      </c>
    </row>
    <row r="8" spans="1:5" ht="18" customHeight="1">
      <c r="A8" s="71"/>
      <c r="B8" s="71"/>
      <c r="C8" s="70" t="s">
        <v>222</v>
      </c>
      <c r="D8" s="72"/>
      <c r="E8" s="8">
        <v>10388106</v>
      </c>
    </row>
    <row r="9" spans="1:5" ht="18" customHeight="1">
      <c r="A9" s="71"/>
      <c r="B9" s="71"/>
      <c r="C9" s="70" t="s">
        <v>221</v>
      </c>
      <c r="D9" s="72"/>
      <c r="E9" s="8">
        <v>637241</v>
      </c>
    </row>
    <row r="10" spans="1:5" ht="18" customHeight="1">
      <c r="A10" s="71"/>
      <c r="B10" s="71"/>
      <c r="C10" s="70" t="s">
        <v>109</v>
      </c>
      <c r="D10" s="72"/>
      <c r="E10" s="8">
        <v>176855</v>
      </c>
    </row>
    <row r="11" spans="1:5" ht="18" customHeight="1">
      <c r="A11" s="71"/>
      <c r="B11" s="71"/>
      <c r="C11" s="70" t="s">
        <v>171</v>
      </c>
      <c r="D11" s="72"/>
      <c r="E11" s="8">
        <f>E12-E6-E7-E8-E9-E10</f>
        <v>480926</v>
      </c>
    </row>
    <row r="12" spans="1:5" ht="18" customHeight="1">
      <c r="A12" s="71"/>
      <c r="B12" s="71"/>
      <c r="C12" s="71" t="s">
        <v>105</v>
      </c>
      <c r="D12" s="72"/>
      <c r="E12" s="8">
        <f>15367968</f>
        <v>15367968</v>
      </c>
    </row>
    <row r="13" spans="1:5" ht="18" customHeight="1">
      <c r="A13" s="71"/>
      <c r="B13" s="71" t="s">
        <v>218</v>
      </c>
      <c r="C13" s="73" t="s">
        <v>217</v>
      </c>
      <c r="D13" s="27" t="s">
        <v>215</v>
      </c>
      <c r="E13" s="8">
        <f>224301-E14</f>
        <v>140131</v>
      </c>
    </row>
    <row r="14" spans="1:5" ht="18" customHeight="1">
      <c r="A14" s="71"/>
      <c r="B14" s="71"/>
      <c r="C14" s="71"/>
      <c r="D14" s="27" t="s">
        <v>214</v>
      </c>
      <c r="E14" s="8">
        <v>84170</v>
      </c>
    </row>
    <row r="15" spans="1:5" ht="18" customHeight="1">
      <c r="A15" s="71"/>
      <c r="B15" s="71"/>
      <c r="C15" s="71"/>
      <c r="D15" s="24" t="s">
        <v>170</v>
      </c>
      <c r="E15" s="8">
        <f>SUM(E13:E14)</f>
        <v>224301</v>
      </c>
    </row>
    <row r="16" spans="1:5" ht="18" customHeight="1">
      <c r="A16" s="71"/>
      <c r="B16" s="71"/>
      <c r="C16" s="73" t="s">
        <v>216</v>
      </c>
      <c r="D16" s="27" t="s">
        <v>215</v>
      </c>
      <c r="E16" s="8">
        <f>3607289-E17</f>
        <v>2347952</v>
      </c>
    </row>
    <row r="17" spans="1:5" ht="18" customHeight="1">
      <c r="A17" s="71"/>
      <c r="B17" s="71"/>
      <c r="C17" s="71"/>
      <c r="D17" s="27" t="s">
        <v>214</v>
      </c>
      <c r="E17" s="8">
        <v>1259337</v>
      </c>
    </row>
    <row r="18" spans="1:5" ht="18" customHeight="1">
      <c r="A18" s="71"/>
      <c r="B18" s="71"/>
      <c r="C18" s="71"/>
      <c r="D18" s="24" t="s">
        <v>170</v>
      </c>
      <c r="E18" s="8">
        <f>SUM(E16:E17)</f>
        <v>3607289</v>
      </c>
    </row>
    <row r="19" spans="1:5" ht="18" customHeight="1">
      <c r="A19" s="72"/>
      <c r="B19" s="72"/>
      <c r="C19" s="71" t="s">
        <v>105</v>
      </c>
      <c r="D19" s="72"/>
      <c r="E19" s="8">
        <f>E15+E18</f>
        <v>3831590</v>
      </c>
    </row>
    <row r="20" spans="1:5" ht="18" customHeight="1">
      <c r="A20" s="72"/>
      <c r="B20" s="71" t="s">
        <v>11</v>
      </c>
      <c r="C20" s="72"/>
      <c r="D20" s="72"/>
      <c r="E20" s="8">
        <f>E12+E19</f>
        <v>19199558</v>
      </c>
    </row>
    <row r="21" spans="1:5" ht="18" customHeight="1">
      <c r="A21" s="74" t="s">
        <v>220</v>
      </c>
      <c r="B21" s="71" t="s">
        <v>219</v>
      </c>
      <c r="C21" s="70"/>
      <c r="D21" s="72"/>
      <c r="E21" s="8">
        <v>0</v>
      </c>
    </row>
    <row r="22" spans="1:5" ht="18" customHeight="1">
      <c r="A22" s="79"/>
      <c r="B22" s="71"/>
      <c r="C22" s="71" t="s">
        <v>105</v>
      </c>
      <c r="D22" s="72"/>
      <c r="E22" s="8">
        <v>0</v>
      </c>
    </row>
    <row r="23" spans="1:5" ht="18" customHeight="1">
      <c r="A23" s="79"/>
      <c r="B23" s="71" t="s">
        <v>218</v>
      </c>
      <c r="C23" s="73" t="s">
        <v>217</v>
      </c>
      <c r="D23" s="27" t="s">
        <v>215</v>
      </c>
      <c r="E23" s="8">
        <v>0</v>
      </c>
    </row>
    <row r="24" spans="1:5" ht="18" customHeight="1">
      <c r="A24" s="79"/>
      <c r="B24" s="71"/>
      <c r="C24" s="71"/>
      <c r="D24" s="27" t="s">
        <v>214</v>
      </c>
      <c r="E24" s="8">
        <v>0</v>
      </c>
    </row>
    <row r="25" spans="1:5" ht="18" customHeight="1">
      <c r="A25" s="79"/>
      <c r="B25" s="71"/>
      <c r="C25" s="71"/>
      <c r="D25" s="24" t="s">
        <v>170</v>
      </c>
      <c r="E25" s="8">
        <f>SUM(E23:E24)</f>
        <v>0</v>
      </c>
    </row>
    <row r="26" spans="1:5" ht="18" customHeight="1">
      <c r="A26" s="79"/>
      <c r="B26" s="71"/>
      <c r="C26" s="73" t="s">
        <v>216</v>
      </c>
      <c r="D26" s="27" t="s">
        <v>215</v>
      </c>
      <c r="E26" s="8">
        <v>0</v>
      </c>
    </row>
    <row r="27" spans="1:5" ht="18" customHeight="1">
      <c r="A27" s="79"/>
      <c r="B27" s="71"/>
      <c r="C27" s="71"/>
      <c r="D27" s="27" t="s">
        <v>214</v>
      </c>
      <c r="E27" s="8">
        <v>1037</v>
      </c>
    </row>
    <row r="28" spans="1:5" ht="18" customHeight="1">
      <c r="A28" s="79"/>
      <c r="B28" s="71"/>
      <c r="C28" s="71"/>
      <c r="D28" s="24" t="s">
        <v>170</v>
      </c>
      <c r="E28" s="8">
        <f>SUM(E26:E27)</f>
        <v>1037</v>
      </c>
    </row>
    <row r="29" spans="1:5" ht="18" customHeight="1">
      <c r="A29" s="79"/>
      <c r="B29" s="72"/>
      <c r="C29" s="71" t="s">
        <v>105</v>
      </c>
      <c r="D29" s="72"/>
      <c r="E29" s="8">
        <f>E22+E25+E28</f>
        <v>1037</v>
      </c>
    </row>
    <row r="30" spans="1:5" ht="18" customHeight="1">
      <c r="A30" s="75"/>
      <c r="B30" s="71" t="s">
        <v>11</v>
      </c>
      <c r="C30" s="72"/>
      <c r="D30" s="72"/>
      <c r="E30" s="8">
        <f>E22+E29</f>
        <v>1037</v>
      </c>
    </row>
    <row r="31" spans="1:5" ht="18" customHeight="1">
      <c r="A31" s="74" t="s">
        <v>213</v>
      </c>
      <c r="B31" s="76" t="s">
        <v>212</v>
      </c>
      <c r="C31" s="77"/>
      <c r="D31" s="78"/>
      <c r="E31" s="8">
        <f>E12+E22</f>
        <v>15367968</v>
      </c>
    </row>
    <row r="32" spans="1:5" ht="18" customHeight="1">
      <c r="A32" s="75"/>
      <c r="B32" s="76" t="s">
        <v>211</v>
      </c>
      <c r="C32" s="77"/>
      <c r="D32" s="78"/>
      <c r="E32" s="8">
        <f>E19+E29</f>
        <v>3832627</v>
      </c>
    </row>
  </sheetData>
  <mergeCells count="27">
    <mergeCell ref="A31:A32"/>
    <mergeCell ref="B31:D31"/>
    <mergeCell ref="B32:D32"/>
    <mergeCell ref="B23:B29"/>
    <mergeCell ref="C23:C25"/>
    <mergeCell ref="C26:C28"/>
    <mergeCell ref="B30:D30"/>
    <mergeCell ref="A21:A30"/>
    <mergeCell ref="B21:B22"/>
    <mergeCell ref="C22:D22"/>
    <mergeCell ref="C21:D21"/>
    <mergeCell ref="C29:D29"/>
    <mergeCell ref="C5:D5"/>
    <mergeCell ref="A6:A20"/>
    <mergeCell ref="B6:B12"/>
    <mergeCell ref="C6:D6"/>
    <mergeCell ref="C8:D8"/>
    <mergeCell ref="C9:D9"/>
    <mergeCell ref="C11:D11"/>
    <mergeCell ref="C12:D12"/>
    <mergeCell ref="B13:B19"/>
    <mergeCell ref="C13:C15"/>
    <mergeCell ref="C16:C18"/>
    <mergeCell ref="C19:D19"/>
    <mergeCell ref="B20:D20"/>
    <mergeCell ref="C7:D7"/>
    <mergeCell ref="C10:D10"/>
  </mergeCells>
  <phoneticPr fontId="4"/>
  <pageMargins left="0.39370078740157483" right="0.39370078740157483" top="0.39370078740157483" bottom="0.39370078740157483" header="0.19685039370078741" footer="0.19685039370078741"/>
  <pageSetup paperSize="9" orientation="landscape" cellComments="asDisplayed" r:id="rId1"/>
  <headerFooter>
    <oddFooter>&amp;C&amp;9&amp;P/&amp;N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showZeros="0" workbookViewId="0">
      <selection activeCell="D16" sqref="D16"/>
    </sheetView>
  </sheetViews>
  <sheetFormatPr defaultColWidth="8.875" defaultRowHeight="20.25" customHeight="1"/>
  <cols>
    <col min="1" max="1" width="23.375" style="6" customWidth="1"/>
    <col min="2" max="6" width="20.875" style="6" customWidth="1"/>
    <col min="7" max="16384" width="8.875" style="6"/>
  </cols>
  <sheetData>
    <row r="1" spans="1:6" ht="20.25" customHeight="1">
      <c r="A1" s="80" t="s">
        <v>235</v>
      </c>
      <c r="B1" s="81"/>
      <c r="C1" s="81"/>
      <c r="D1" s="81"/>
      <c r="E1" s="81"/>
      <c r="F1" s="81"/>
    </row>
    <row r="2" spans="1:6" ht="20.25" customHeight="1">
      <c r="A2" s="57" t="s">
        <v>1</v>
      </c>
      <c r="B2" s="57"/>
      <c r="C2" s="57"/>
      <c r="D2" s="57"/>
      <c r="E2" s="57"/>
      <c r="F2" s="56" t="s">
        <v>56</v>
      </c>
    </row>
    <row r="3" spans="1:6" ht="20.25" customHeight="1">
      <c r="A3" s="57" t="s">
        <v>234</v>
      </c>
      <c r="B3" s="57"/>
      <c r="C3" s="57"/>
      <c r="D3" s="57"/>
      <c r="E3" s="57"/>
      <c r="F3" s="56" t="s">
        <v>233</v>
      </c>
    </row>
    <row r="4" spans="1:6" ht="20.25" customHeight="1">
      <c r="A4" s="82" t="s">
        <v>168</v>
      </c>
      <c r="B4" s="84" t="s">
        <v>207</v>
      </c>
      <c r="C4" s="84" t="s">
        <v>232</v>
      </c>
      <c r="D4" s="84"/>
      <c r="E4" s="84"/>
      <c r="F4" s="84"/>
    </row>
    <row r="5" spans="1:6" ht="20.25" customHeight="1">
      <c r="A5" s="82"/>
      <c r="B5" s="84"/>
      <c r="C5" s="84" t="s">
        <v>218</v>
      </c>
      <c r="D5" s="84" t="s">
        <v>231</v>
      </c>
      <c r="E5" s="84" t="s">
        <v>219</v>
      </c>
      <c r="F5" s="84" t="s">
        <v>62</v>
      </c>
    </row>
    <row r="6" spans="1:6" ht="20.25" customHeight="1" thickBot="1">
      <c r="A6" s="83"/>
      <c r="B6" s="85"/>
      <c r="C6" s="85"/>
      <c r="D6" s="85"/>
      <c r="E6" s="85"/>
      <c r="F6" s="85"/>
    </row>
    <row r="7" spans="1:6" ht="20.25" customHeight="1" thickTop="1">
      <c r="A7" s="55" t="s">
        <v>230</v>
      </c>
      <c r="B7" s="53">
        <v>19962453</v>
      </c>
      <c r="C7" s="53">
        <v>3607289</v>
      </c>
      <c r="D7" s="53">
        <v>1616738</v>
      </c>
      <c r="E7" s="53">
        <v>14738426</v>
      </c>
      <c r="F7" s="53"/>
    </row>
    <row r="8" spans="1:6" ht="20.25" customHeight="1">
      <c r="A8" s="55" t="s">
        <v>229</v>
      </c>
      <c r="B8" s="53">
        <v>266770</v>
      </c>
      <c r="C8" s="53">
        <v>224301</v>
      </c>
      <c r="D8" s="53">
        <v>185068</v>
      </c>
      <c r="E8" s="53">
        <v>-142599</v>
      </c>
      <c r="F8" s="53"/>
    </row>
    <row r="9" spans="1:6" ht="20.25" customHeight="1">
      <c r="A9" s="55" t="s">
        <v>228</v>
      </c>
      <c r="B9" s="53">
        <v>2201653</v>
      </c>
      <c r="C9" s="53"/>
      <c r="D9" s="53">
        <v>1153751</v>
      </c>
      <c r="E9" s="53">
        <v>1047902</v>
      </c>
      <c r="F9" s="53"/>
    </row>
    <row r="10" spans="1:6" ht="20.25" customHeight="1">
      <c r="A10" s="55" t="s">
        <v>62</v>
      </c>
      <c r="B10" s="53"/>
      <c r="C10" s="53"/>
      <c r="D10" s="53"/>
      <c r="E10" s="53">
        <v>0</v>
      </c>
      <c r="F10" s="53"/>
    </row>
    <row r="11" spans="1:6" ht="20.25" customHeight="1">
      <c r="A11" s="54" t="s">
        <v>11</v>
      </c>
      <c r="B11" s="53">
        <v>22430876</v>
      </c>
      <c r="C11" s="53">
        <v>3831590</v>
      </c>
      <c r="D11" s="53">
        <v>2955557</v>
      </c>
      <c r="E11" s="53">
        <v>15643729</v>
      </c>
      <c r="F11" s="53"/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9" sqref="A19"/>
    </sheetView>
  </sheetViews>
  <sheetFormatPr defaultColWidth="8.875" defaultRowHeight="11.25"/>
  <cols>
    <col min="1" max="1" width="60.875" style="5" customWidth="1"/>
    <col min="2" max="2" width="40.875" style="5" customWidth="1"/>
    <col min="3" max="16384" width="8.875" style="5"/>
  </cols>
  <sheetData>
    <row r="1" spans="1:2" ht="21">
      <c r="A1" s="7" t="s">
        <v>237</v>
      </c>
    </row>
    <row r="2" spans="1:2" ht="13.5">
      <c r="A2" s="6" t="s">
        <v>1</v>
      </c>
    </row>
    <row r="3" spans="1:2" ht="13.5">
      <c r="A3" s="6" t="s">
        <v>56</v>
      </c>
    </row>
    <row r="4" spans="1:2" ht="13.5">
      <c r="B4" s="2" t="s">
        <v>25</v>
      </c>
    </row>
    <row r="5" spans="1:2" ht="22.5" customHeight="1">
      <c r="A5" s="4" t="s">
        <v>58</v>
      </c>
      <c r="B5" s="4" t="s">
        <v>164</v>
      </c>
    </row>
    <row r="6" spans="1:2" ht="18" customHeight="1">
      <c r="A6" s="27" t="s">
        <v>236</v>
      </c>
      <c r="B6" s="8">
        <v>1950697</v>
      </c>
    </row>
    <row r="7" spans="1:2" ht="18" customHeight="1">
      <c r="A7" s="24" t="s">
        <v>11</v>
      </c>
      <c r="B7" s="30">
        <f>SUM(B6)</f>
        <v>1950697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opLeftCell="B1" workbookViewId="0">
      <selection activeCell="K13" sqref="K13"/>
    </sheetView>
  </sheetViews>
  <sheetFormatPr defaultColWidth="8.875" defaultRowHeight="11.25"/>
  <cols>
    <col min="1" max="1" width="30.875" style="58" customWidth="1"/>
    <col min="2" max="11" width="15.875" style="58" customWidth="1"/>
    <col min="12" max="16384" width="8.875" style="58"/>
  </cols>
  <sheetData>
    <row r="1" spans="1:10" ht="21">
      <c r="A1" s="65" t="s">
        <v>307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3.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3" t="s">
        <v>306</v>
      </c>
    </row>
    <row r="3" spans="1:10" ht="13.5">
      <c r="A3" s="64" t="s">
        <v>234</v>
      </c>
      <c r="B3" s="64"/>
      <c r="C3" s="64"/>
      <c r="D3" s="64"/>
      <c r="E3" s="64"/>
      <c r="F3" s="64"/>
      <c r="G3" s="64"/>
      <c r="H3" s="64"/>
      <c r="I3" s="64"/>
      <c r="J3" s="64"/>
    </row>
    <row r="4" spans="1:10" ht="13.5">
      <c r="A4" s="64"/>
      <c r="B4" s="64"/>
      <c r="C4" s="64"/>
      <c r="D4" s="64"/>
      <c r="E4" s="64"/>
      <c r="F4" s="64"/>
      <c r="G4" s="64"/>
      <c r="H4" s="64"/>
      <c r="I4" s="64"/>
      <c r="J4" s="63" t="s">
        <v>233</v>
      </c>
    </row>
    <row r="5" spans="1:10" ht="22.5">
      <c r="A5" s="61" t="s">
        <v>168</v>
      </c>
      <c r="B5" s="62" t="s">
        <v>305</v>
      </c>
      <c r="C5" s="61" t="s">
        <v>304</v>
      </c>
      <c r="D5" s="61" t="s">
        <v>303</v>
      </c>
      <c r="E5" s="61" t="s">
        <v>302</v>
      </c>
      <c r="F5" s="61" t="s">
        <v>301</v>
      </c>
      <c r="G5" s="61" t="s">
        <v>300</v>
      </c>
      <c r="H5" s="61" t="s">
        <v>299</v>
      </c>
      <c r="I5" s="61" t="s">
        <v>62</v>
      </c>
      <c r="J5" s="61" t="s">
        <v>11</v>
      </c>
    </row>
    <row r="6" spans="1:10">
      <c r="A6" s="60" t="s">
        <v>298</v>
      </c>
      <c r="B6" s="59">
        <v>1945318</v>
      </c>
      <c r="C6" s="59">
        <v>11544185</v>
      </c>
      <c r="D6" s="59">
        <v>1718657</v>
      </c>
      <c r="E6" s="59">
        <v>3571997</v>
      </c>
      <c r="F6" s="59">
        <v>3879824</v>
      </c>
      <c r="G6" s="59">
        <v>693703</v>
      </c>
      <c r="H6" s="59">
        <v>6300125</v>
      </c>
      <c r="I6" s="59">
        <v>452</v>
      </c>
      <c r="J6" s="59">
        <v>29654260</v>
      </c>
    </row>
    <row r="7" spans="1:10">
      <c r="A7" s="60" t="s">
        <v>297</v>
      </c>
      <c r="B7" s="59">
        <v>722380</v>
      </c>
      <c r="C7" s="59">
        <v>2143061</v>
      </c>
      <c r="D7" s="59">
        <v>491278</v>
      </c>
      <c r="E7" s="59">
        <v>125044</v>
      </c>
      <c r="F7" s="59">
        <v>1125819</v>
      </c>
      <c r="G7" s="59">
        <v>85046</v>
      </c>
      <c r="H7" s="59">
        <v>1605813</v>
      </c>
      <c r="I7" s="59">
        <v>2</v>
      </c>
      <c r="J7" s="59">
        <v>6298443</v>
      </c>
    </row>
    <row r="8" spans="1:10">
      <c r="A8" s="60" t="s">
        <v>296</v>
      </c>
      <c r="B8" s="59" t="s">
        <v>238</v>
      </c>
      <c r="C8" s="59" t="s">
        <v>238</v>
      </c>
      <c r="D8" s="59" t="s">
        <v>238</v>
      </c>
      <c r="E8" s="59" t="s">
        <v>238</v>
      </c>
      <c r="F8" s="59" t="s">
        <v>238</v>
      </c>
      <c r="G8" s="59" t="s">
        <v>238</v>
      </c>
      <c r="H8" s="59" t="s">
        <v>238</v>
      </c>
      <c r="I8" s="59" t="s">
        <v>238</v>
      </c>
      <c r="J8" s="59" t="s">
        <v>238</v>
      </c>
    </row>
    <row r="9" spans="1:10">
      <c r="A9" s="60" t="s">
        <v>295</v>
      </c>
      <c r="B9" s="59">
        <v>1124893</v>
      </c>
      <c r="C9" s="59">
        <v>8304116</v>
      </c>
      <c r="D9" s="59">
        <v>1183880</v>
      </c>
      <c r="E9" s="59">
        <v>2781668</v>
      </c>
      <c r="F9" s="59">
        <v>2244891</v>
      </c>
      <c r="G9" s="59">
        <v>570031</v>
      </c>
      <c r="H9" s="59">
        <v>4289033</v>
      </c>
      <c r="I9" s="59">
        <v>0</v>
      </c>
      <c r="J9" s="59">
        <v>20498512</v>
      </c>
    </row>
    <row r="10" spans="1:10">
      <c r="A10" s="60" t="s">
        <v>294</v>
      </c>
      <c r="B10" s="59">
        <v>13880</v>
      </c>
      <c r="C10" s="59">
        <v>666969</v>
      </c>
      <c r="D10" s="59">
        <v>29083</v>
      </c>
      <c r="E10" s="59">
        <v>77848</v>
      </c>
      <c r="F10" s="59">
        <v>216104</v>
      </c>
      <c r="G10" s="59">
        <v>460</v>
      </c>
      <c r="H10" s="59">
        <v>77135</v>
      </c>
      <c r="I10" s="59">
        <v>449</v>
      </c>
      <c r="J10" s="59">
        <v>1081927</v>
      </c>
    </row>
    <row r="11" spans="1:10">
      <c r="A11" s="60" t="s">
        <v>293</v>
      </c>
      <c r="B11" s="59">
        <v>84165</v>
      </c>
      <c r="C11" s="59">
        <v>407314</v>
      </c>
      <c r="D11" s="59">
        <v>3526</v>
      </c>
      <c r="E11" s="59">
        <v>587437</v>
      </c>
      <c r="F11" s="59">
        <v>292042</v>
      </c>
      <c r="G11" s="59">
        <v>38166</v>
      </c>
      <c r="H11" s="59">
        <v>326728</v>
      </c>
      <c r="I11" s="59" t="s">
        <v>238</v>
      </c>
      <c r="J11" s="59">
        <v>1739379</v>
      </c>
    </row>
    <row r="12" spans="1:10">
      <c r="A12" s="60" t="s">
        <v>292</v>
      </c>
      <c r="B12" s="59" t="s">
        <v>238</v>
      </c>
      <c r="C12" s="59" t="s">
        <v>238</v>
      </c>
      <c r="D12" s="59" t="s">
        <v>238</v>
      </c>
      <c r="E12" s="59" t="s">
        <v>238</v>
      </c>
      <c r="F12" s="59" t="s">
        <v>238</v>
      </c>
      <c r="G12" s="59" t="s">
        <v>238</v>
      </c>
      <c r="H12" s="59" t="s">
        <v>238</v>
      </c>
      <c r="I12" s="59" t="s">
        <v>238</v>
      </c>
      <c r="J12" s="59" t="s">
        <v>238</v>
      </c>
    </row>
    <row r="13" spans="1:10">
      <c r="A13" s="60" t="s">
        <v>291</v>
      </c>
      <c r="B13" s="59" t="s">
        <v>238</v>
      </c>
      <c r="C13" s="59" t="s">
        <v>238</v>
      </c>
      <c r="D13" s="59" t="s">
        <v>238</v>
      </c>
      <c r="E13" s="59" t="s">
        <v>238</v>
      </c>
      <c r="F13" s="59" t="s">
        <v>238</v>
      </c>
      <c r="G13" s="59" t="s">
        <v>238</v>
      </c>
      <c r="H13" s="59" t="s">
        <v>238</v>
      </c>
      <c r="I13" s="59" t="s">
        <v>238</v>
      </c>
      <c r="J13" s="59" t="s">
        <v>238</v>
      </c>
    </row>
    <row r="14" spans="1:10">
      <c r="A14" s="60" t="s">
        <v>290</v>
      </c>
      <c r="B14" s="59" t="s">
        <v>238</v>
      </c>
      <c r="C14" s="59" t="s">
        <v>238</v>
      </c>
      <c r="D14" s="59" t="s">
        <v>238</v>
      </c>
      <c r="E14" s="59" t="s">
        <v>238</v>
      </c>
      <c r="F14" s="59" t="s">
        <v>238</v>
      </c>
      <c r="G14" s="59" t="s">
        <v>238</v>
      </c>
      <c r="H14" s="59" t="s">
        <v>238</v>
      </c>
      <c r="I14" s="59" t="s">
        <v>238</v>
      </c>
      <c r="J14" s="59" t="s">
        <v>238</v>
      </c>
    </row>
    <row r="15" spans="1:10">
      <c r="A15" s="60" t="s">
        <v>289</v>
      </c>
      <c r="B15" s="59" t="s">
        <v>238</v>
      </c>
      <c r="C15" s="59" t="s">
        <v>238</v>
      </c>
      <c r="D15" s="59" t="s">
        <v>238</v>
      </c>
      <c r="E15" s="59" t="s">
        <v>238</v>
      </c>
      <c r="F15" s="59" t="s">
        <v>238</v>
      </c>
      <c r="G15" s="59" t="s">
        <v>238</v>
      </c>
      <c r="H15" s="59" t="s">
        <v>238</v>
      </c>
      <c r="I15" s="59" t="s">
        <v>238</v>
      </c>
      <c r="J15" s="59" t="s">
        <v>238</v>
      </c>
    </row>
    <row r="16" spans="1:10">
      <c r="A16" s="60" t="s">
        <v>288</v>
      </c>
      <c r="B16" s="59" t="s">
        <v>238</v>
      </c>
      <c r="C16" s="59">
        <v>22724</v>
      </c>
      <c r="D16" s="59">
        <v>10890</v>
      </c>
      <c r="E16" s="59" t="s">
        <v>238</v>
      </c>
      <c r="F16" s="59">
        <v>968</v>
      </c>
      <c r="G16" s="59" t="s">
        <v>238</v>
      </c>
      <c r="H16" s="59">
        <v>1416</v>
      </c>
      <c r="I16" s="59" t="s">
        <v>238</v>
      </c>
      <c r="J16" s="59">
        <v>35999</v>
      </c>
    </row>
    <row r="17" spans="1:10">
      <c r="A17" s="60" t="s">
        <v>287</v>
      </c>
      <c r="B17" s="59">
        <v>51045297</v>
      </c>
      <c r="C17" s="59">
        <v>149787</v>
      </c>
      <c r="D17" s="59">
        <v>5356</v>
      </c>
      <c r="E17" s="59">
        <v>7011</v>
      </c>
      <c r="F17" s="59">
        <v>3159261</v>
      </c>
      <c r="G17" s="59">
        <v>632</v>
      </c>
      <c r="H17" s="59">
        <v>101707</v>
      </c>
      <c r="I17" s="59">
        <v>225532</v>
      </c>
      <c r="J17" s="59">
        <v>54694584</v>
      </c>
    </row>
    <row r="18" spans="1:10">
      <c r="A18" s="60" t="s">
        <v>286</v>
      </c>
      <c r="B18" s="59" t="s">
        <v>238</v>
      </c>
      <c r="C18" s="59" t="s">
        <v>238</v>
      </c>
      <c r="D18" s="59" t="s">
        <v>238</v>
      </c>
      <c r="E18" s="59" t="s">
        <v>238</v>
      </c>
      <c r="F18" s="59" t="s">
        <v>238</v>
      </c>
      <c r="G18" s="59" t="s">
        <v>238</v>
      </c>
      <c r="H18" s="59" t="s">
        <v>238</v>
      </c>
      <c r="I18" s="59" t="s">
        <v>238</v>
      </c>
      <c r="J18" s="59" t="s">
        <v>238</v>
      </c>
    </row>
    <row r="19" spans="1:10">
      <c r="A19" s="60" t="s">
        <v>285</v>
      </c>
      <c r="B19" s="59">
        <v>235626</v>
      </c>
      <c r="C19" s="59">
        <v>40309</v>
      </c>
      <c r="D19" s="59">
        <v>2917</v>
      </c>
      <c r="E19" s="59" t="s">
        <v>238</v>
      </c>
      <c r="F19" s="59">
        <v>379</v>
      </c>
      <c r="G19" s="59" t="s">
        <v>238</v>
      </c>
      <c r="H19" s="59">
        <v>0</v>
      </c>
      <c r="I19" s="59">
        <v>0</v>
      </c>
      <c r="J19" s="59">
        <v>279230</v>
      </c>
    </row>
    <row r="20" spans="1:10">
      <c r="A20" s="60" t="s">
        <v>284</v>
      </c>
      <c r="B20" s="59">
        <v>5891</v>
      </c>
      <c r="C20" s="59">
        <v>0</v>
      </c>
      <c r="D20" s="59">
        <v>0</v>
      </c>
      <c r="E20" s="59">
        <v>0</v>
      </c>
      <c r="F20" s="59">
        <v>3479</v>
      </c>
      <c r="G20" s="59" t="s">
        <v>238</v>
      </c>
      <c r="H20" s="59">
        <v>0</v>
      </c>
      <c r="I20" s="59">
        <v>0</v>
      </c>
      <c r="J20" s="59">
        <v>9370</v>
      </c>
    </row>
    <row r="21" spans="1:10">
      <c r="A21" s="60" t="s">
        <v>283</v>
      </c>
      <c r="B21" s="59" t="s">
        <v>238</v>
      </c>
      <c r="C21" s="59" t="s">
        <v>238</v>
      </c>
      <c r="D21" s="59" t="s">
        <v>238</v>
      </c>
      <c r="E21" s="59" t="s">
        <v>238</v>
      </c>
      <c r="F21" s="59" t="s">
        <v>238</v>
      </c>
      <c r="G21" s="59" t="s">
        <v>238</v>
      </c>
      <c r="H21" s="59" t="s">
        <v>238</v>
      </c>
      <c r="I21" s="59" t="s">
        <v>238</v>
      </c>
      <c r="J21" s="59" t="s">
        <v>238</v>
      </c>
    </row>
    <row r="22" spans="1:10">
      <c r="A22" s="60" t="s">
        <v>282</v>
      </c>
      <c r="B22" s="59" t="s">
        <v>238</v>
      </c>
      <c r="C22" s="59" t="s">
        <v>238</v>
      </c>
      <c r="D22" s="59" t="s">
        <v>238</v>
      </c>
      <c r="E22" s="59" t="s">
        <v>238</v>
      </c>
      <c r="F22" s="59" t="s">
        <v>238</v>
      </c>
      <c r="G22" s="59" t="s">
        <v>238</v>
      </c>
      <c r="H22" s="59" t="s">
        <v>238</v>
      </c>
      <c r="I22" s="59">
        <v>0</v>
      </c>
      <c r="J22" s="59">
        <v>0</v>
      </c>
    </row>
    <row r="23" spans="1:10">
      <c r="A23" s="60" t="s">
        <v>281</v>
      </c>
      <c r="B23" s="59" t="s">
        <v>238</v>
      </c>
      <c r="C23" s="59" t="s">
        <v>238</v>
      </c>
      <c r="D23" s="59" t="s">
        <v>238</v>
      </c>
      <c r="E23" s="59" t="s">
        <v>238</v>
      </c>
      <c r="F23" s="59" t="s">
        <v>238</v>
      </c>
      <c r="G23" s="59" t="s">
        <v>238</v>
      </c>
      <c r="H23" s="59" t="s">
        <v>238</v>
      </c>
      <c r="I23" s="59" t="s">
        <v>238</v>
      </c>
      <c r="J23" s="59" t="s">
        <v>238</v>
      </c>
    </row>
    <row r="24" spans="1:10">
      <c r="A24" s="60" t="s">
        <v>280</v>
      </c>
      <c r="B24" s="59">
        <v>2507056</v>
      </c>
      <c r="C24" s="59">
        <v>109479</v>
      </c>
      <c r="D24" s="59">
        <v>960</v>
      </c>
      <c r="E24" s="59">
        <v>7011</v>
      </c>
      <c r="F24" s="59">
        <v>97167</v>
      </c>
      <c r="G24" s="59">
        <v>579</v>
      </c>
      <c r="H24" s="59">
        <v>101707</v>
      </c>
      <c r="I24" s="59" t="s">
        <v>238</v>
      </c>
      <c r="J24" s="59">
        <v>2823959</v>
      </c>
    </row>
    <row r="25" spans="1:10">
      <c r="A25" s="60" t="s">
        <v>279</v>
      </c>
      <c r="B25" s="59" t="s">
        <v>238</v>
      </c>
      <c r="C25" s="59" t="s">
        <v>238</v>
      </c>
      <c r="D25" s="59" t="s">
        <v>238</v>
      </c>
      <c r="E25" s="59" t="s">
        <v>238</v>
      </c>
      <c r="F25" s="59" t="s">
        <v>238</v>
      </c>
      <c r="G25" s="59" t="s">
        <v>238</v>
      </c>
      <c r="H25" s="59" t="s">
        <v>238</v>
      </c>
      <c r="I25" s="59" t="s">
        <v>238</v>
      </c>
      <c r="J25" s="59" t="s">
        <v>238</v>
      </c>
    </row>
    <row r="26" spans="1:10">
      <c r="A26" s="60" t="s">
        <v>278</v>
      </c>
      <c r="B26" s="59" t="s">
        <v>238</v>
      </c>
      <c r="C26" s="59" t="s">
        <v>238</v>
      </c>
      <c r="D26" s="59" t="s">
        <v>238</v>
      </c>
      <c r="E26" s="59" t="s">
        <v>238</v>
      </c>
      <c r="F26" s="59" t="s">
        <v>238</v>
      </c>
      <c r="G26" s="59" t="s">
        <v>238</v>
      </c>
      <c r="H26" s="59" t="s">
        <v>238</v>
      </c>
      <c r="I26" s="59" t="s">
        <v>238</v>
      </c>
      <c r="J26" s="59" t="s">
        <v>238</v>
      </c>
    </row>
    <row r="27" spans="1:10">
      <c r="A27" s="60" t="s">
        <v>277</v>
      </c>
      <c r="B27" s="59" t="s">
        <v>238</v>
      </c>
      <c r="C27" s="59" t="s">
        <v>238</v>
      </c>
      <c r="D27" s="59" t="s">
        <v>238</v>
      </c>
      <c r="E27" s="59" t="s">
        <v>238</v>
      </c>
      <c r="F27" s="59" t="s">
        <v>238</v>
      </c>
      <c r="G27" s="59" t="s">
        <v>238</v>
      </c>
      <c r="H27" s="59" t="s">
        <v>238</v>
      </c>
      <c r="I27" s="59" t="s">
        <v>238</v>
      </c>
      <c r="J27" s="59" t="s">
        <v>238</v>
      </c>
    </row>
    <row r="28" spans="1:10">
      <c r="A28" s="60" t="s">
        <v>276</v>
      </c>
      <c r="B28" s="59" t="s">
        <v>238</v>
      </c>
      <c r="C28" s="59" t="s">
        <v>238</v>
      </c>
      <c r="D28" s="59" t="s">
        <v>238</v>
      </c>
      <c r="E28" s="59" t="s">
        <v>238</v>
      </c>
      <c r="F28" s="59" t="s">
        <v>238</v>
      </c>
      <c r="G28" s="59" t="s">
        <v>238</v>
      </c>
      <c r="H28" s="59" t="s">
        <v>238</v>
      </c>
      <c r="I28" s="59" t="s">
        <v>238</v>
      </c>
      <c r="J28" s="59" t="s">
        <v>238</v>
      </c>
    </row>
    <row r="29" spans="1:10">
      <c r="A29" s="60" t="s">
        <v>275</v>
      </c>
      <c r="B29" s="59" t="s">
        <v>238</v>
      </c>
      <c r="C29" s="59" t="s">
        <v>238</v>
      </c>
      <c r="D29" s="59" t="s">
        <v>238</v>
      </c>
      <c r="E29" s="59" t="s">
        <v>238</v>
      </c>
      <c r="F29" s="59" t="s">
        <v>238</v>
      </c>
      <c r="G29" s="59" t="s">
        <v>238</v>
      </c>
      <c r="H29" s="59" t="s">
        <v>238</v>
      </c>
      <c r="I29" s="59" t="s">
        <v>238</v>
      </c>
      <c r="J29" s="59" t="s">
        <v>238</v>
      </c>
    </row>
    <row r="30" spans="1:10">
      <c r="A30" s="60" t="s">
        <v>274</v>
      </c>
      <c r="B30" s="59">
        <v>811</v>
      </c>
      <c r="C30" s="59" t="s">
        <v>238</v>
      </c>
      <c r="D30" s="59" t="s">
        <v>238</v>
      </c>
      <c r="E30" s="59" t="s">
        <v>238</v>
      </c>
      <c r="F30" s="59">
        <v>2929</v>
      </c>
      <c r="G30" s="59" t="s">
        <v>238</v>
      </c>
      <c r="H30" s="59" t="s">
        <v>238</v>
      </c>
      <c r="I30" s="59" t="s">
        <v>238</v>
      </c>
      <c r="J30" s="59">
        <v>3740</v>
      </c>
    </row>
    <row r="31" spans="1:10">
      <c r="A31" s="60" t="s">
        <v>273</v>
      </c>
      <c r="B31" s="59">
        <v>1400</v>
      </c>
      <c r="C31" s="59" t="s">
        <v>238</v>
      </c>
      <c r="D31" s="59" t="s">
        <v>238</v>
      </c>
      <c r="E31" s="59" t="s">
        <v>238</v>
      </c>
      <c r="F31" s="59">
        <v>1</v>
      </c>
      <c r="G31" s="59" t="s">
        <v>238</v>
      </c>
      <c r="H31" s="59" t="s">
        <v>238</v>
      </c>
      <c r="I31" s="59">
        <v>0</v>
      </c>
      <c r="J31" s="59">
        <v>1401</v>
      </c>
    </row>
    <row r="32" spans="1:10">
      <c r="A32" s="60" t="s">
        <v>272</v>
      </c>
      <c r="B32" s="59" t="s">
        <v>238</v>
      </c>
      <c r="C32" s="59" t="s">
        <v>238</v>
      </c>
      <c r="D32" s="59" t="s">
        <v>238</v>
      </c>
      <c r="E32" s="59" t="s">
        <v>238</v>
      </c>
      <c r="F32" s="59" t="s">
        <v>238</v>
      </c>
      <c r="G32" s="59" t="s">
        <v>238</v>
      </c>
      <c r="H32" s="59" t="s">
        <v>238</v>
      </c>
      <c r="I32" s="59" t="s">
        <v>238</v>
      </c>
      <c r="J32" s="59" t="s">
        <v>238</v>
      </c>
    </row>
    <row r="33" spans="1:10">
      <c r="A33" s="60" t="s">
        <v>271</v>
      </c>
      <c r="B33" s="59" t="s">
        <v>238</v>
      </c>
      <c r="C33" s="59" t="s">
        <v>238</v>
      </c>
      <c r="D33" s="59" t="s">
        <v>238</v>
      </c>
      <c r="E33" s="59" t="s">
        <v>238</v>
      </c>
      <c r="F33" s="59" t="s">
        <v>238</v>
      </c>
      <c r="G33" s="59" t="s">
        <v>238</v>
      </c>
      <c r="H33" s="59" t="s">
        <v>238</v>
      </c>
      <c r="I33" s="59" t="s">
        <v>238</v>
      </c>
      <c r="J33" s="59" t="s">
        <v>238</v>
      </c>
    </row>
    <row r="34" spans="1:10">
      <c r="A34" s="60" t="s">
        <v>270</v>
      </c>
      <c r="B34" s="59" t="s">
        <v>238</v>
      </c>
      <c r="C34" s="59" t="s">
        <v>238</v>
      </c>
      <c r="D34" s="59" t="s">
        <v>238</v>
      </c>
      <c r="E34" s="59" t="s">
        <v>238</v>
      </c>
      <c r="F34" s="59" t="s">
        <v>238</v>
      </c>
      <c r="G34" s="59" t="s">
        <v>238</v>
      </c>
      <c r="H34" s="59" t="s">
        <v>238</v>
      </c>
      <c r="I34" s="59" t="s">
        <v>238</v>
      </c>
      <c r="J34" s="59" t="s">
        <v>238</v>
      </c>
    </row>
    <row r="35" spans="1:10">
      <c r="A35" s="60" t="s">
        <v>269</v>
      </c>
      <c r="B35" s="59" t="s">
        <v>238</v>
      </c>
      <c r="C35" s="59" t="s">
        <v>238</v>
      </c>
      <c r="D35" s="59" t="s">
        <v>238</v>
      </c>
      <c r="E35" s="59" t="s">
        <v>238</v>
      </c>
      <c r="F35" s="59" t="s">
        <v>238</v>
      </c>
      <c r="G35" s="59" t="s">
        <v>238</v>
      </c>
      <c r="H35" s="59" t="s">
        <v>238</v>
      </c>
      <c r="I35" s="59" t="s">
        <v>238</v>
      </c>
      <c r="J35" s="59" t="s">
        <v>238</v>
      </c>
    </row>
    <row r="36" spans="1:10">
      <c r="A36" s="60" t="s">
        <v>268</v>
      </c>
      <c r="B36" s="59" t="s">
        <v>238</v>
      </c>
      <c r="C36" s="59" t="s">
        <v>238</v>
      </c>
      <c r="D36" s="59" t="s">
        <v>238</v>
      </c>
      <c r="E36" s="59" t="s">
        <v>238</v>
      </c>
      <c r="F36" s="59" t="s">
        <v>238</v>
      </c>
      <c r="G36" s="59" t="s">
        <v>238</v>
      </c>
      <c r="H36" s="59" t="s">
        <v>238</v>
      </c>
      <c r="I36" s="59" t="s">
        <v>238</v>
      </c>
      <c r="J36" s="59" t="s">
        <v>238</v>
      </c>
    </row>
    <row r="37" spans="1:10">
      <c r="A37" s="60" t="s">
        <v>267</v>
      </c>
      <c r="B37" s="59" t="s">
        <v>238</v>
      </c>
      <c r="C37" s="59" t="s">
        <v>238</v>
      </c>
      <c r="D37" s="59" t="s">
        <v>238</v>
      </c>
      <c r="E37" s="59" t="s">
        <v>238</v>
      </c>
      <c r="F37" s="59" t="s">
        <v>238</v>
      </c>
      <c r="G37" s="59" t="s">
        <v>238</v>
      </c>
      <c r="H37" s="59" t="s">
        <v>238</v>
      </c>
      <c r="I37" s="59" t="s">
        <v>238</v>
      </c>
      <c r="J37" s="59" t="s">
        <v>238</v>
      </c>
    </row>
    <row r="38" spans="1:10">
      <c r="A38" s="60" t="s">
        <v>266</v>
      </c>
      <c r="B38" s="59">
        <v>28729</v>
      </c>
      <c r="C38" s="59">
        <v>0</v>
      </c>
      <c r="D38" s="59">
        <v>0</v>
      </c>
      <c r="E38" s="59" t="s">
        <v>238</v>
      </c>
      <c r="F38" s="59" t="s">
        <v>238</v>
      </c>
      <c r="G38" s="59" t="s">
        <v>238</v>
      </c>
      <c r="H38" s="59">
        <v>0</v>
      </c>
      <c r="I38" s="59" t="s">
        <v>238</v>
      </c>
      <c r="J38" s="59">
        <v>28729</v>
      </c>
    </row>
    <row r="39" spans="1:10">
      <c r="A39" s="60" t="s">
        <v>265</v>
      </c>
      <c r="B39" s="59" t="s">
        <v>238</v>
      </c>
      <c r="C39" s="59" t="s">
        <v>238</v>
      </c>
      <c r="D39" s="59" t="s">
        <v>238</v>
      </c>
      <c r="E39" s="59" t="s">
        <v>238</v>
      </c>
      <c r="F39" s="59" t="s">
        <v>238</v>
      </c>
      <c r="G39" s="59" t="s">
        <v>238</v>
      </c>
      <c r="H39" s="59" t="s">
        <v>238</v>
      </c>
      <c r="I39" s="59" t="s">
        <v>238</v>
      </c>
      <c r="J39" s="59" t="s">
        <v>238</v>
      </c>
    </row>
    <row r="40" spans="1:10">
      <c r="A40" s="60" t="s">
        <v>264</v>
      </c>
      <c r="B40" s="59" t="s">
        <v>238</v>
      </c>
      <c r="C40" s="59" t="s">
        <v>238</v>
      </c>
      <c r="D40" s="59" t="s">
        <v>238</v>
      </c>
      <c r="E40" s="59" t="s">
        <v>238</v>
      </c>
      <c r="F40" s="59" t="s">
        <v>238</v>
      </c>
      <c r="G40" s="59" t="s">
        <v>238</v>
      </c>
      <c r="H40" s="59" t="s">
        <v>238</v>
      </c>
      <c r="I40" s="59" t="s">
        <v>238</v>
      </c>
      <c r="J40" s="59" t="s">
        <v>238</v>
      </c>
    </row>
    <row r="41" spans="1:10">
      <c r="A41" s="60" t="s">
        <v>263</v>
      </c>
      <c r="B41" s="59" t="s">
        <v>238</v>
      </c>
      <c r="C41" s="59" t="s">
        <v>238</v>
      </c>
      <c r="D41" s="59" t="s">
        <v>238</v>
      </c>
      <c r="E41" s="59" t="s">
        <v>238</v>
      </c>
      <c r="F41" s="59" t="s">
        <v>238</v>
      </c>
      <c r="G41" s="59" t="s">
        <v>238</v>
      </c>
      <c r="H41" s="59" t="s">
        <v>238</v>
      </c>
      <c r="I41" s="59" t="s">
        <v>238</v>
      </c>
      <c r="J41" s="59" t="s">
        <v>238</v>
      </c>
    </row>
    <row r="42" spans="1:10">
      <c r="A42" s="60" t="s">
        <v>262</v>
      </c>
      <c r="B42" s="59" t="s">
        <v>238</v>
      </c>
      <c r="C42" s="59" t="s">
        <v>238</v>
      </c>
      <c r="D42" s="59" t="s">
        <v>238</v>
      </c>
      <c r="E42" s="59" t="s">
        <v>238</v>
      </c>
      <c r="F42" s="59" t="s">
        <v>238</v>
      </c>
      <c r="G42" s="59" t="s">
        <v>238</v>
      </c>
      <c r="H42" s="59" t="s">
        <v>238</v>
      </c>
      <c r="I42" s="59" t="s">
        <v>238</v>
      </c>
      <c r="J42" s="59" t="s">
        <v>238</v>
      </c>
    </row>
    <row r="43" spans="1:10">
      <c r="A43" s="60" t="s">
        <v>261</v>
      </c>
      <c r="B43" s="59" t="s">
        <v>238</v>
      </c>
      <c r="C43" s="59" t="s">
        <v>238</v>
      </c>
      <c r="D43" s="59" t="s">
        <v>238</v>
      </c>
      <c r="E43" s="59" t="s">
        <v>238</v>
      </c>
      <c r="F43" s="59" t="s">
        <v>238</v>
      </c>
      <c r="G43" s="59" t="s">
        <v>238</v>
      </c>
      <c r="H43" s="59" t="s">
        <v>238</v>
      </c>
      <c r="I43" s="59" t="s">
        <v>238</v>
      </c>
      <c r="J43" s="59" t="s">
        <v>238</v>
      </c>
    </row>
    <row r="44" spans="1:10">
      <c r="A44" s="60" t="s">
        <v>260</v>
      </c>
      <c r="B44" s="59" t="s">
        <v>238</v>
      </c>
      <c r="C44" s="59" t="s">
        <v>238</v>
      </c>
      <c r="D44" s="59" t="s">
        <v>238</v>
      </c>
      <c r="E44" s="59" t="s">
        <v>238</v>
      </c>
      <c r="F44" s="59" t="s">
        <v>238</v>
      </c>
      <c r="G44" s="59" t="s">
        <v>238</v>
      </c>
      <c r="H44" s="59" t="s">
        <v>238</v>
      </c>
      <c r="I44" s="59" t="s">
        <v>238</v>
      </c>
      <c r="J44" s="59" t="s">
        <v>238</v>
      </c>
    </row>
    <row r="45" spans="1:10">
      <c r="A45" s="60" t="s">
        <v>259</v>
      </c>
      <c r="B45" s="59" t="s">
        <v>238</v>
      </c>
      <c r="C45" s="59" t="s">
        <v>238</v>
      </c>
      <c r="D45" s="59" t="s">
        <v>238</v>
      </c>
      <c r="E45" s="59" t="s">
        <v>238</v>
      </c>
      <c r="F45" s="59" t="s">
        <v>238</v>
      </c>
      <c r="G45" s="59" t="s">
        <v>238</v>
      </c>
      <c r="H45" s="59" t="s">
        <v>238</v>
      </c>
      <c r="I45" s="59" t="s">
        <v>238</v>
      </c>
      <c r="J45" s="59" t="s">
        <v>238</v>
      </c>
    </row>
    <row r="46" spans="1:10">
      <c r="A46" s="60" t="s">
        <v>258</v>
      </c>
      <c r="B46" s="59">
        <v>6891650</v>
      </c>
      <c r="C46" s="59" t="s">
        <v>238</v>
      </c>
      <c r="D46" s="59" t="s">
        <v>238</v>
      </c>
      <c r="E46" s="59" t="s">
        <v>238</v>
      </c>
      <c r="F46" s="59">
        <v>384250</v>
      </c>
      <c r="G46" s="59" t="s">
        <v>238</v>
      </c>
      <c r="H46" s="59" t="s">
        <v>238</v>
      </c>
      <c r="I46" s="59" t="s">
        <v>238</v>
      </c>
      <c r="J46" s="59">
        <v>7275900</v>
      </c>
    </row>
    <row r="47" spans="1:10">
      <c r="A47" s="60" t="s">
        <v>257</v>
      </c>
      <c r="B47" s="59">
        <v>40122455</v>
      </c>
      <c r="C47" s="59" t="s">
        <v>238</v>
      </c>
      <c r="D47" s="59" t="s">
        <v>238</v>
      </c>
      <c r="E47" s="59" t="s">
        <v>238</v>
      </c>
      <c r="F47" s="59" t="s">
        <v>238</v>
      </c>
      <c r="G47" s="59" t="s">
        <v>238</v>
      </c>
      <c r="H47" s="59" t="s">
        <v>238</v>
      </c>
      <c r="I47" s="59">
        <v>126541</v>
      </c>
      <c r="J47" s="59">
        <v>40248995</v>
      </c>
    </row>
    <row r="48" spans="1:10">
      <c r="A48" s="60" t="s">
        <v>256</v>
      </c>
      <c r="B48" s="59" t="s">
        <v>238</v>
      </c>
      <c r="C48" s="59" t="s">
        <v>238</v>
      </c>
      <c r="D48" s="59" t="s">
        <v>238</v>
      </c>
      <c r="E48" s="59" t="s">
        <v>238</v>
      </c>
      <c r="F48" s="59">
        <v>10295</v>
      </c>
      <c r="G48" s="59" t="s">
        <v>238</v>
      </c>
      <c r="H48" s="59" t="s">
        <v>238</v>
      </c>
      <c r="I48" s="59" t="s">
        <v>238</v>
      </c>
      <c r="J48" s="59">
        <v>10295</v>
      </c>
    </row>
    <row r="49" spans="1:10">
      <c r="A49" s="60" t="s">
        <v>255</v>
      </c>
      <c r="B49" s="59" t="s">
        <v>238</v>
      </c>
      <c r="C49" s="59" t="s">
        <v>238</v>
      </c>
      <c r="D49" s="59" t="s">
        <v>238</v>
      </c>
      <c r="E49" s="59" t="s">
        <v>238</v>
      </c>
      <c r="F49" s="59" t="s">
        <v>238</v>
      </c>
      <c r="G49" s="59" t="s">
        <v>238</v>
      </c>
      <c r="H49" s="59" t="s">
        <v>238</v>
      </c>
      <c r="I49" s="59" t="s">
        <v>238</v>
      </c>
      <c r="J49" s="59" t="s">
        <v>238</v>
      </c>
    </row>
    <row r="50" spans="1:10">
      <c r="A50" s="60" t="s">
        <v>254</v>
      </c>
      <c r="B50" s="59" t="s">
        <v>238</v>
      </c>
      <c r="C50" s="59" t="s">
        <v>238</v>
      </c>
      <c r="D50" s="59" t="s">
        <v>238</v>
      </c>
      <c r="E50" s="59" t="s">
        <v>238</v>
      </c>
      <c r="F50" s="59" t="s">
        <v>238</v>
      </c>
      <c r="G50" s="59" t="s">
        <v>238</v>
      </c>
      <c r="H50" s="59" t="s">
        <v>238</v>
      </c>
      <c r="I50" s="59" t="s">
        <v>238</v>
      </c>
      <c r="J50" s="59" t="s">
        <v>238</v>
      </c>
    </row>
    <row r="51" spans="1:10">
      <c r="A51" s="60" t="s">
        <v>253</v>
      </c>
      <c r="B51" s="59" t="s">
        <v>238</v>
      </c>
      <c r="C51" s="59" t="s">
        <v>238</v>
      </c>
      <c r="D51" s="59" t="s">
        <v>238</v>
      </c>
      <c r="E51" s="59" t="s">
        <v>238</v>
      </c>
      <c r="F51" s="59" t="s">
        <v>238</v>
      </c>
      <c r="G51" s="59" t="s">
        <v>238</v>
      </c>
      <c r="H51" s="59" t="s">
        <v>238</v>
      </c>
      <c r="I51" s="59" t="s">
        <v>238</v>
      </c>
      <c r="J51" s="59" t="s">
        <v>238</v>
      </c>
    </row>
    <row r="52" spans="1:10">
      <c r="A52" s="60" t="s">
        <v>252</v>
      </c>
      <c r="B52" s="59">
        <v>501275</v>
      </c>
      <c r="C52" s="59" t="s">
        <v>238</v>
      </c>
      <c r="D52" s="59">
        <v>1479</v>
      </c>
      <c r="E52" s="59" t="s">
        <v>238</v>
      </c>
      <c r="F52" s="59" t="s">
        <v>238</v>
      </c>
      <c r="G52" s="59">
        <v>53</v>
      </c>
      <c r="H52" s="59">
        <v>0</v>
      </c>
      <c r="I52" s="59" t="s">
        <v>238</v>
      </c>
      <c r="J52" s="59">
        <v>502808</v>
      </c>
    </row>
    <row r="53" spans="1:10">
      <c r="A53" s="60" t="s">
        <v>251</v>
      </c>
      <c r="B53" s="59" t="s">
        <v>238</v>
      </c>
      <c r="C53" s="59" t="s">
        <v>238</v>
      </c>
      <c r="D53" s="59" t="s">
        <v>238</v>
      </c>
      <c r="E53" s="59" t="s">
        <v>238</v>
      </c>
      <c r="F53" s="59" t="s">
        <v>238</v>
      </c>
      <c r="G53" s="59" t="s">
        <v>238</v>
      </c>
      <c r="H53" s="59" t="s">
        <v>238</v>
      </c>
      <c r="I53" s="59" t="s">
        <v>238</v>
      </c>
      <c r="J53" s="59" t="s">
        <v>238</v>
      </c>
    </row>
    <row r="54" spans="1:10">
      <c r="A54" s="60" t="s">
        <v>250</v>
      </c>
      <c r="B54" s="59" t="s">
        <v>238</v>
      </c>
      <c r="C54" s="59" t="s">
        <v>238</v>
      </c>
      <c r="D54" s="59" t="s">
        <v>238</v>
      </c>
      <c r="E54" s="59" t="s">
        <v>238</v>
      </c>
      <c r="F54" s="59" t="s">
        <v>238</v>
      </c>
      <c r="G54" s="59" t="s">
        <v>238</v>
      </c>
      <c r="H54" s="59" t="s">
        <v>238</v>
      </c>
      <c r="I54" s="59" t="s">
        <v>238</v>
      </c>
      <c r="J54" s="59" t="s">
        <v>238</v>
      </c>
    </row>
    <row r="55" spans="1:10">
      <c r="A55" s="60" t="s">
        <v>249</v>
      </c>
      <c r="B55" s="59" t="s">
        <v>238</v>
      </c>
      <c r="C55" s="59" t="s">
        <v>238</v>
      </c>
      <c r="D55" s="59" t="s">
        <v>238</v>
      </c>
      <c r="E55" s="59" t="s">
        <v>238</v>
      </c>
      <c r="F55" s="59" t="s">
        <v>238</v>
      </c>
      <c r="G55" s="59" t="s">
        <v>238</v>
      </c>
      <c r="H55" s="59" t="s">
        <v>238</v>
      </c>
      <c r="I55" s="59" t="s">
        <v>238</v>
      </c>
      <c r="J55" s="59" t="s">
        <v>238</v>
      </c>
    </row>
    <row r="56" spans="1:10">
      <c r="A56" s="60" t="s">
        <v>248</v>
      </c>
      <c r="B56" s="59">
        <v>350065</v>
      </c>
      <c r="C56" s="59" t="s">
        <v>238</v>
      </c>
      <c r="D56" s="59" t="s">
        <v>238</v>
      </c>
      <c r="E56" s="59" t="s">
        <v>238</v>
      </c>
      <c r="F56" s="59" t="s">
        <v>238</v>
      </c>
      <c r="G56" s="59" t="s">
        <v>238</v>
      </c>
      <c r="H56" s="59" t="s">
        <v>238</v>
      </c>
      <c r="I56" s="59" t="s">
        <v>238</v>
      </c>
      <c r="J56" s="59">
        <v>350065</v>
      </c>
    </row>
    <row r="57" spans="1:10">
      <c r="A57" s="60" t="s">
        <v>247</v>
      </c>
      <c r="B57" s="59">
        <v>26369</v>
      </c>
      <c r="C57" s="59" t="s">
        <v>238</v>
      </c>
      <c r="D57" s="59" t="s">
        <v>238</v>
      </c>
      <c r="E57" s="59" t="s">
        <v>238</v>
      </c>
      <c r="F57" s="59">
        <v>580369</v>
      </c>
      <c r="G57" s="59" t="s">
        <v>238</v>
      </c>
      <c r="H57" s="59" t="s">
        <v>238</v>
      </c>
      <c r="I57" s="59" t="s">
        <v>238</v>
      </c>
      <c r="J57" s="59">
        <v>606738</v>
      </c>
    </row>
    <row r="58" spans="1:10">
      <c r="A58" s="60" t="s">
        <v>246</v>
      </c>
      <c r="B58" s="59" t="s">
        <v>238</v>
      </c>
      <c r="C58" s="59" t="s">
        <v>238</v>
      </c>
      <c r="D58" s="59" t="s">
        <v>238</v>
      </c>
      <c r="E58" s="59" t="s">
        <v>238</v>
      </c>
      <c r="F58" s="59">
        <v>1839732</v>
      </c>
      <c r="G58" s="59" t="s">
        <v>238</v>
      </c>
      <c r="H58" s="59" t="s">
        <v>238</v>
      </c>
      <c r="I58" s="59">
        <v>98991</v>
      </c>
      <c r="J58" s="59">
        <v>1938723</v>
      </c>
    </row>
    <row r="59" spans="1:10">
      <c r="A59" s="60" t="s">
        <v>245</v>
      </c>
      <c r="B59" s="59">
        <v>31265</v>
      </c>
      <c r="C59" s="59" t="s">
        <v>238</v>
      </c>
      <c r="D59" s="59" t="s">
        <v>238</v>
      </c>
      <c r="E59" s="59" t="s">
        <v>238</v>
      </c>
      <c r="F59" s="59">
        <v>99429</v>
      </c>
      <c r="G59" s="59" t="s">
        <v>238</v>
      </c>
      <c r="H59" s="59" t="s">
        <v>238</v>
      </c>
      <c r="I59" s="59" t="s">
        <v>238</v>
      </c>
      <c r="J59" s="59">
        <v>130695</v>
      </c>
    </row>
    <row r="60" spans="1:10">
      <c r="A60" s="60" t="s">
        <v>244</v>
      </c>
      <c r="B60" s="59" t="s">
        <v>238</v>
      </c>
      <c r="C60" s="59" t="s">
        <v>238</v>
      </c>
      <c r="D60" s="59" t="s">
        <v>238</v>
      </c>
      <c r="E60" s="59" t="s">
        <v>238</v>
      </c>
      <c r="F60" s="59" t="s">
        <v>238</v>
      </c>
      <c r="G60" s="59" t="s">
        <v>238</v>
      </c>
      <c r="H60" s="59" t="s">
        <v>238</v>
      </c>
      <c r="I60" s="59" t="s">
        <v>238</v>
      </c>
      <c r="J60" s="59" t="s">
        <v>238</v>
      </c>
    </row>
    <row r="61" spans="1:10">
      <c r="A61" s="60" t="s">
        <v>243</v>
      </c>
      <c r="B61" s="59">
        <v>342705</v>
      </c>
      <c r="C61" s="59" t="s">
        <v>238</v>
      </c>
      <c r="D61" s="59" t="s">
        <v>238</v>
      </c>
      <c r="E61" s="59" t="s">
        <v>238</v>
      </c>
      <c r="F61" s="59">
        <v>141232</v>
      </c>
      <c r="G61" s="59" t="s">
        <v>238</v>
      </c>
      <c r="H61" s="59" t="s">
        <v>238</v>
      </c>
      <c r="I61" s="59" t="s">
        <v>238</v>
      </c>
      <c r="J61" s="59">
        <v>483937</v>
      </c>
    </row>
    <row r="62" spans="1:10">
      <c r="A62" s="60" t="s">
        <v>242</v>
      </c>
      <c r="B62" s="59">
        <v>58517</v>
      </c>
      <c r="C62" s="59">
        <v>269980</v>
      </c>
      <c r="D62" s="59">
        <v>8795</v>
      </c>
      <c r="E62" s="59">
        <v>9938</v>
      </c>
      <c r="F62" s="59">
        <v>107666</v>
      </c>
      <c r="G62" s="59">
        <v>343088</v>
      </c>
      <c r="H62" s="59">
        <v>127585</v>
      </c>
      <c r="I62" s="59">
        <v>764</v>
      </c>
      <c r="J62" s="59">
        <v>926333</v>
      </c>
    </row>
    <row r="63" spans="1:10">
      <c r="A63" s="60" t="s">
        <v>241</v>
      </c>
      <c r="B63" s="59" t="s">
        <v>238</v>
      </c>
      <c r="C63" s="59" t="s">
        <v>238</v>
      </c>
      <c r="D63" s="59" t="s">
        <v>238</v>
      </c>
      <c r="E63" s="59" t="s">
        <v>238</v>
      </c>
      <c r="F63" s="59" t="s">
        <v>238</v>
      </c>
      <c r="G63" s="59" t="s">
        <v>238</v>
      </c>
      <c r="H63" s="59" t="s">
        <v>238</v>
      </c>
      <c r="I63" s="59" t="s">
        <v>238</v>
      </c>
      <c r="J63" s="59" t="s">
        <v>238</v>
      </c>
    </row>
    <row r="64" spans="1:10">
      <c r="A64" s="60" t="s">
        <v>240</v>
      </c>
      <c r="B64" s="59">
        <v>58517</v>
      </c>
      <c r="C64" s="59">
        <v>46490</v>
      </c>
      <c r="D64" s="59">
        <v>8795</v>
      </c>
      <c r="E64" s="59">
        <v>9938</v>
      </c>
      <c r="F64" s="59">
        <v>107666</v>
      </c>
      <c r="G64" s="59">
        <v>343088</v>
      </c>
      <c r="H64" s="59">
        <v>127585</v>
      </c>
      <c r="I64" s="59">
        <v>764</v>
      </c>
      <c r="J64" s="59">
        <v>702843</v>
      </c>
    </row>
    <row r="65" spans="1:10">
      <c r="A65" s="60" t="s">
        <v>239</v>
      </c>
      <c r="B65" s="59" t="s">
        <v>238</v>
      </c>
      <c r="C65" s="59">
        <v>223490</v>
      </c>
      <c r="D65" s="59" t="s">
        <v>238</v>
      </c>
      <c r="E65" s="59" t="s">
        <v>238</v>
      </c>
      <c r="F65" s="59">
        <v>0</v>
      </c>
      <c r="G65" s="59" t="s">
        <v>238</v>
      </c>
      <c r="H65" s="59" t="s">
        <v>238</v>
      </c>
      <c r="I65" s="59" t="s">
        <v>238</v>
      </c>
      <c r="J65" s="59">
        <v>223490</v>
      </c>
    </row>
    <row r="66" spans="1:10">
      <c r="A66" s="60" t="s">
        <v>11</v>
      </c>
      <c r="B66" s="59">
        <v>53049131</v>
      </c>
      <c r="C66" s="59">
        <v>11963952</v>
      </c>
      <c r="D66" s="59">
        <v>1732809</v>
      </c>
      <c r="E66" s="59">
        <v>3588946</v>
      </c>
      <c r="F66" s="59">
        <v>7146750</v>
      </c>
      <c r="G66" s="59">
        <v>1037424</v>
      </c>
      <c r="H66" s="59">
        <v>6529417</v>
      </c>
      <c r="I66" s="59">
        <v>226747</v>
      </c>
      <c r="J66" s="59">
        <v>85275177</v>
      </c>
    </row>
  </sheetData>
  <mergeCells count="1">
    <mergeCell ref="A1:J1"/>
  </mergeCells>
  <phoneticPr fontId="4"/>
  <pageMargins left="0.39370078740157483" right="0.39370078740157483" top="0.39370078740157483" bottom="0.39370078740157483" header="0.19685039370078741" footer="0.19685039370078741"/>
  <pageSetup paperSize="9" scale="81" fitToHeight="0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zoomScaleNormal="100" workbookViewId="0">
      <selection activeCell="K43" sqref="K43"/>
    </sheetView>
  </sheetViews>
  <sheetFormatPr defaultColWidth="8.875" defaultRowHeight="11.25" outlineLevelCol="1"/>
  <cols>
    <col min="1" max="1" width="16.75" style="5" customWidth="1"/>
    <col min="2" max="10" width="15.375" style="5" customWidth="1" outlineLevel="1"/>
    <col min="11" max="11" width="15.375" style="5" customWidth="1"/>
    <col min="12" max="16384" width="8.875" style="5"/>
  </cols>
  <sheetData>
    <row r="1" spans="1:10" ht="21">
      <c r="A1" s="7" t="s">
        <v>0</v>
      </c>
    </row>
    <row r="2" spans="1:10" ht="13.5">
      <c r="A2" s="6" t="s">
        <v>1</v>
      </c>
    </row>
    <row r="3" spans="1:10" ht="13.5">
      <c r="A3" s="14" t="s">
        <v>56</v>
      </c>
    </row>
    <row r="5" spans="1:10" ht="13.5">
      <c r="A5" s="3" t="s">
        <v>2</v>
      </c>
      <c r="H5" s="2" t="s">
        <v>25</v>
      </c>
    </row>
    <row r="6" spans="1:10" ht="37.5" customHeight="1">
      <c r="A6" s="4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</row>
    <row r="7" spans="1:10" ht="18" customHeight="1">
      <c r="A7" s="10" t="s">
        <v>48</v>
      </c>
      <c r="B7" s="8">
        <v>500</v>
      </c>
      <c r="C7" s="19">
        <v>0.5</v>
      </c>
      <c r="D7" s="8">
        <f>B7*C7</f>
        <v>250</v>
      </c>
      <c r="E7" s="19">
        <v>0.5</v>
      </c>
      <c r="F7" s="8">
        <f>B7*E7</f>
        <v>250</v>
      </c>
      <c r="G7" s="8">
        <f>D7-F7</f>
        <v>0</v>
      </c>
      <c r="H7" s="8">
        <v>250</v>
      </c>
    </row>
    <row r="8" spans="1:10" ht="18" customHeight="1">
      <c r="A8" s="10" t="s">
        <v>30</v>
      </c>
      <c r="B8" s="8">
        <v>317</v>
      </c>
      <c r="C8" s="19">
        <v>50</v>
      </c>
      <c r="D8" s="8">
        <f>B8*C8</f>
        <v>15850</v>
      </c>
      <c r="E8" s="19">
        <v>50</v>
      </c>
      <c r="F8" s="8">
        <f>B8*E8</f>
        <v>15850</v>
      </c>
      <c r="G8" s="8">
        <f>D8-F8</f>
        <v>0</v>
      </c>
      <c r="H8" s="8">
        <v>15850</v>
      </c>
    </row>
    <row r="9" spans="1:10" ht="18" customHeight="1">
      <c r="A9" s="9" t="s">
        <v>24</v>
      </c>
      <c r="B9" s="8">
        <v>1900</v>
      </c>
      <c r="C9" s="19">
        <v>2.52</v>
      </c>
      <c r="D9" s="8">
        <f>B9*C9</f>
        <v>4788</v>
      </c>
      <c r="E9" s="19">
        <v>2.52</v>
      </c>
      <c r="F9" s="8">
        <f>B9*E9</f>
        <v>4788</v>
      </c>
      <c r="G9" s="8">
        <f>D9-F9</f>
        <v>0</v>
      </c>
      <c r="H9" s="8">
        <v>4788</v>
      </c>
    </row>
    <row r="10" spans="1:10" ht="18" customHeight="1">
      <c r="A10" s="12" t="s">
        <v>11</v>
      </c>
      <c r="B10" s="8">
        <f>SUM(B7:B9)</f>
        <v>2717</v>
      </c>
      <c r="C10" s="19">
        <f t="shared" ref="C10:H10" si="0">SUM(C7:C9)</f>
        <v>53.02</v>
      </c>
      <c r="D10" s="8">
        <f t="shared" si="0"/>
        <v>20888</v>
      </c>
      <c r="E10" s="19">
        <f t="shared" si="0"/>
        <v>53.02</v>
      </c>
      <c r="F10" s="8">
        <f t="shared" si="0"/>
        <v>20888</v>
      </c>
      <c r="G10" s="8">
        <f t="shared" si="0"/>
        <v>0</v>
      </c>
      <c r="H10" s="8">
        <f t="shared" si="0"/>
        <v>20888</v>
      </c>
    </row>
    <row r="12" spans="1:10" ht="13.5">
      <c r="A12" s="3" t="s">
        <v>12</v>
      </c>
      <c r="J12" s="2" t="s">
        <v>25</v>
      </c>
    </row>
    <row r="13" spans="1:10" ht="37.5" customHeight="1">
      <c r="A13" s="4" t="s">
        <v>13</v>
      </c>
      <c r="B13" s="1" t="s">
        <v>14</v>
      </c>
      <c r="C13" s="1" t="s">
        <v>15</v>
      </c>
      <c r="D13" s="1" t="s">
        <v>16</v>
      </c>
      <c r="E13" s="1" t="s">
        <v>17</v>
      </c>
      <c r="F13" s="1" t="s">
        <v>18</v>
      </c>
      <c r="G13" s="1" t="s">
        <v>19</v>
      </c>
      <c r="H13" s="1" t="s">
        <v>20</v>
      </c>
      <c r="I13" s="1" t="s">
        <v>50</v>
      </c>
      <c r="J13" s="1" t="s">
        <v>10</v>
      </c>
    </row>
    <row r="14" spans="1:10" ht="18" customHeight="1">
      <c r="A14" s="9" t="s">
        <v>49</v>
      </c>
      <c r="B14" s="8">
        <v>93000</v>
      </c>
      <c r="C14" s="8">
        <v>363730</v>
      </c>
      <c r="D14" s="8">
        <v>71009</v>
      </c>
      <c r="E14" s="8">
        <f>C14-D14</f>
        <v>292721</v>
      </c>
      <c r="F14" s="8">
        <v>98000</v>
      </c>
      <c r="G14" s="13">
        <f>(B14/F14)*100</f>
        <v>94.897959183673478</v>
      </c>
      <c r="H14" s="8">
        <f>E14*G14%</f>
        <v>277786.25510204083</v>
      </c>
      <c r="I14" s="8">
        <v>0</v>
      </c>
      <c r="J14" s="8">
        <v>93000</v>
      </c>
    </row>
    <row r="15" spans="1:10" ht="18" customHeight="1">
      <c r="A15" s="9" t="s">
        <v>26</v>
      </c>
      <c r="B15" s="8">
        <v>810000</v>
      </c>
      <c r="C15" s="8">
        <v>500895</v>
      </c>
      <c r="D15" s="8">
        <v>275763</v>
      </c>
      <c r="E15" s="8">
        <f t="shared" ref="E15:E21" si="1">C15-D15</f>
        <v>225132</v>
      </c>
      <c r="F15" s="8">
        <v>810000</v>
      </c>
      <c r="G15" s="13">
        <f t="shared" ref="G15:G17" si="2">(B15/F15)*100</f>
        <v>100</v>
      </c>
      <c r="H15" s="8">
        <f>E15*G15%</f>
        <v>225132</v>
      </c>
      <c r="I15" s="8">
        <v>0</v>
      </c>
      <c r="J15" s="8">
        <v>810000</v>
      </c>
    </row>
    <row r="16" spans="1:10" ht="18" customHeight="1">
      <c r="A16" s="10" t="s">
        <v>27</v>
      </c>
      <c r="B16" s="8">
        <v>14000</v>
      </c>
      <c r="C16" s="8">
        <v>55823</v>
      </c>
      <c r="D16" s="8">
        <v>23080</v>
      </c>
      <c r="E16" s="8">
        <f t="shared" si="1"/>
        <v>32743</v>
      </c>
      <c r="F16" s="8">
        <v>14000</v>
      </c>
      <c r="G16" s="13">
        <f t="shared" si="2"/>
        <v>100</v>
      </c>
      <c r="H16" s="8">
        <f>E16*G16%</f>
        <v>32743</v>
      </c>
      <c r="I16" s="8">
        <v>0</v>
      </c>
      <c r="J16" s="8">
        <v>14000</v>
      </c>
    </row>
    <row r="17" spans="1:11" ht="18" customHeight="1">
      <c r="A17" s="9" t="s">
        <v>28</v>
      </c>
      <c r="B17" s="8">
        <v>8000</v>
      </c>
      <c r="C17" s="8">
        <v>45215</v>
      </c>
      <c r="D17" s="8">
        <v>22316</v>
      </c>
      <c r="E17" s="8">
        <f t="shared" si="1"/>
        <v>22899</v>
      </c>
      <c r="F17" s="8">
        <v>9000</v>
      </c>
      <c r="G17" s="13">
        <f t="shared" si="2"/>
        <v>88.888888888888886</v>
      </c>
      <c r="H17" s="8">
        <f t="shared" ref="H17" si="3">E17*G17%</f>
        <v>20354.666666666664</v>
      </c>
      <c r="I17" s="8">
        <v>0</v>
      </c>
      <c r="J17" s="8">
        <v>8000</v>
      </c>
    </row>
    <row r="18" spans="1:11" ht="18" customHeight="1">
      <c r="A18" s="10" t="s">
        <v>29</v>
      </c>
      <c r="B18" s="8">
        <v>45500</v>
      </c>
      <c r="C18" s="8">
        <v>9265</v>
      </c>
      <c r="D18" s="8">
        <v>48541</v>
      </c>
      <c r="E18" s="8">
        <f t="shared" si="1"/>
        <v>-39276</v>
      </c>
      <c r="F18" s="8">
        <v>46000</v>
      </c>
      <c r="G18" s="13">
        <f>(B18/F18)*100</f>
        <v>98.91304347826086</v>
      </c>
      <c r="H18" s="8">
        <f>E18*G18%</f>
        <v>-38849.086956521736</v>
      </c>
      <c r="I18" s="8">
        <f>B18-H18</f>
        <v>84349.086956521729</v>
      </c>
      <c r="J18" s="8">
        <v>45000</v>
      </c>
    </row>
    <row r="19" spans="1:11" ht="18" customHeight="1">
      <c r="A19" s="10" t="s">
        <v>52</v>
      </c>
      <c r="B19" s="8">
        <v>1454948</v>
      </c>
      <c r="C19" s="8">
        <v>4296886</v>
      </c>
      <c r="D19" s="8">
        <v>1020489</v>
      </c>
      <c r="E19" s="8">
        <f t="shared" si="1"/>
        <v>3276397</v>
      </c>
      <c r="F19" s="8">
        <v>1454948</v>
      </c>
      <c r="G19" s="13">
        <f>(B19/F19)*100</f>
        <v>100</v>
      </c>
      <c r="H19" s="8">
        <f>E19*G19%</f>
        <v>3276397</v>
      </c>
      <c r="I19" s="8">
        <v>0</v>
      </c>
      <c r="J19" s="8" t="s">
        <v>55</v>
      </c>
    </row>
    <row r="20" spans="1:11" ht="18" customHeight="1">
      <c r="A20" s="10" t="s">
        <v>53</v>
      </c>
      <c r="B20" s="8">
        <v>544839</v>
      </c>
      <c r="C20" s="8">
        <v>9762538</v>
      </c>
      <c r="D20" s="8">
        <v>4679257</v>
      </c>
      <c r="E20" s="8">
        <f t="shared" si="1"/>
        <v>5083281</v>
      </c>
      <c r="F20" s="8">
        <v>5000031</v>
      </c>
      <c r="G20" s="13">
        <f>(B20/F20)*100</f>
        <v>10.896712440382869</v>
      </c>
      <c r="H20" s="8">
        <f>E20*G20%</f>
        <v>553910.51310661866</v>
      </c>
      <c r="I20" s="8">
        <v>0</v>
      </c>
      <c r="J20" s="8" t="s">
        <v>55</v>
      </c>
    </row>
    <row r="21" spans="1:11" ht="18" customHeight="1">
      <c r="A21" s="10" t="s">
        <v>54</v>
      </c>
      <c r="B21" s="8">
        <v>8378185</v>
      </c>
      <c r="C21" s="8">
        <v>40922518</v>
      </c>
      <c r="D21" s="8">
        <v>27870881</v>
      </c>
      <c r="E21" s="8">
        <f t="shared" si="1"/>
        <v>13051637</v>
      </c>
      <c r="F21" s="8">
        <v>13819015</v>
      </c>
      <c r="G21" s="13">
        <f>(B21/F21)*100</f>
        <v>60.627946347840279</v>
      </c>
      <c r="H21" s="8">
        <f>E21*G21%</f>
        <v>7912939.4778748704</v>
      </c>
      <c r="I21" s="8">
        <v>0</v>
      </c>
      <c r="J21" s="8" t="s">
        <v>55</v>
      </c>
    </row>
    <row r="22" spans="1:11" ht="18" customHeight="1">
      <c r="A22" s="12" t="s">
        <v>11</v>
      </c>
      <c r="B22" s="8">
        <f>SUM(B14:B21)</f>
        <v>11348472</v>
      </c>
      <c r="C22" s="8">
        <f t="shared" ref="C22:J22" si="4">SUM(C14:C21)</f>
        <v>55956870</v>
      </c>
      <c r="D22" s="8">
        <f t="shared" si="4"/>
        <v>34011336</v>
      </c>
      <c r="E22" s="8">
        <f t="shared" si="4"/>
        <v>21945534</v>
      </c>
      <c r="F22" s="8">
        <f t="shared" si="4"/>
        <v>21250994</v>
      </c>
      <c r="G22" s="13">
        <f t="shared" si="4"/>
        <v>654.22455033904646</v>
      </c>
      <c r="H22" s="8">
        <f t="shared" si="4"/>
        <v>12260413.825793676</v>
      </c>
      <c r="I22" s="8">
        <f t="shared" si="4"/>
        <v>84349.086956521729</v>
      </c>
      <c r="J22" s="8">
        <f t="shared" si="4"/>
        <v>970000</v>
      </c>
    </row>
    <row r="24" spans="1:11" ht="13.5">
      <c r="A24" s="3" t="s">
        <v>21</v>
      </c>
      <c r="K24" s="15" t="s">
        <v>25</v>
      </c>
    </row>
    <row r="25" spans="1:11" ht="37.5" customHeight="1">
      <c r="A25" s="12" t="s">
        <v>13</v>
      </c>
      <c r="B25" s="1" t="s">
        <v>22</v>
      </c>
      <c r="C25" s="1" t="s">
        <v>15</v>
      </c>
      <c r="D25" s="1" t="s">
        <v>16</v>
      </c>
      <c r="E25" s="1" t="s">
        <v>17</v>
      </c>
      <c r="F25" s="1" t="s">
        <v>18</v>
      </c>
      <c r="G25" s="1" t="s">
        <v>19</v>
      </c>
      <c r="H25" s="1" t="s">
        <v>20</v>
      </c>
      <c r="I25" s="1" t="s">
        <v>51</v>
      </c>
      <c r="J25" s="1" t="s">
        <v>23</v>
      </c>
      <c r="K25" s="1" t="s">
        <v>10</v>
      </c>
    </row>
    <row r="26" spans="1:11" ht="18" customHeight="1">
      <c r="A26" s="11" t="s">
        <v>31</v>
      </c>
      <c r="B26" s="8">
        <v>4910</v>
      </c>
      <c r="C26" s="8">
        <v>9783830</v>
      </c>
      <c r="D26" s="8">
        <v>3814015</v>
      </c>
      <c r="E26" s="8">
        <f t="shared" ref="E26:E41" si="5">C26-D26</f>
        <v>5969815</v>
      </c>
      <c r="F26" s="8">
        <v>2819490</v>
      </c>
      <c r="G26" s="13">
        <f t="shared" ref="G26:G40" si="6">B26/F26*100</f>
        <v>0.17414496948029606</v>
      </c>
      <c r="H26" s="8">
        <f t="shared" ref="H26:H42" si="7">E26*G26/100</f>
        <v>10396.132509780136</v>
      </c>
      <c r="I26" s="8">
        <v>0</v>
      </c>
      <c r="J26" s="8">
        <f t="shared" ref="J26:J42" si="8">B26-I26</f>
        <v>4910</v>
      </c>
      <c r="K26" s="8">
        <v>4910</v>
      </c>
    </row>
    <row r="27" spans="1:11" ht="18" customHeight="1">
      <c r="A27" s="11" t="s">
        <v>41</v>
      </c>
      <c r="B27" s="8">
        <v>1950</v>
      </c>
      <c r="C27" s="8">
        <v>369221</v>
      </c>
      <c r="D27" s="8">
        <v>315807</v>
      </c>
      <c r="E27" s="8">
        <f t="shared" si="5"/>
        <v>53414</v>
      </c>
      <c r="F27" s="8">
        <v>50420</v>
      </c>
      <c r="G27" s="13">
        <f t="shared" si="6"/>
        <v>3.8675128917096386</v>
      </c>
      <c r="H27" s="8">
        <f t="shared" si="7"/>
        <v>2065.7933359777862</v>
      </c>
      <c r="I27" s="8">
        <v>0</v>
      </c>
      <c r="J27" s="8">
        <f t="shared" si="8"/>
        <v>1950</v>
      </c>
      <c r="K27" s="8">
        <v>1950</v>
      </c>
    </row>
    <row r="28" spans="1:11" ht="18" customHeight="1">
      <c r="A28" s="11" t="s">
        <v>45</v>
      </c>
      <c r="B28" s="8">
        <v>56540</v>
      </c>
      <c r="C28" s="8">
        <v>64816258</v>
      </c>
      <c r="D28" s="8">
        <v>48937510</v>
      </c>
      <c r="E28" s="8">
        <f>C28-D28</f>
        <v>15878748</v>
      </c>
      <c r="F28" s="8">
        <v>880000</v>
      </c>
      <c r="G28" s="13">
        <f t="shared" si="6"/>
        <v>6.4249999999999998</v>
      </c>
      <c r="H28" s="8">
        <f t="shared" si="7"/>
        <v>1020209.5589999999</v>
      </c>
      <c r="I28" s="8">
        <v>0</v>
      </c>
      <c r="J28" s="8">
        <f t="shared" si="8"/>
        <v>56540</v>
      </c>
      <c r="K28" s="8">
        <v>56540</v>
      </c>
    </row>
    <row r="29" spans="1:11" ht="18" customHeight="1">
      <c r="A29" s="11" t="s">
        <v>32</v>
      </c>
      <c r="B29" s="8">
        <v>665</v>
      </c>
      <c r="C29" s="8">
        <v>420566</v>
      </c>
      <c r="D29" s="8">
        <v>163425</v>
      </c>
      <c r="E29" s="8">
        <f t="shared" si="5"/>
        <v>257141</v>
      </c>
      <c r="F29" s="8">
        <v>89711</v>
      </c>
      <c r="G29" s="13">
        <f t="shared" si="6"/>
        <v>0.74126918661033769</v>
      </c>
      <c r="H29" s="8">
        <f t="shared" si="7"/>
        <v>1906.1069991416887</v>
      </c>
      <c r="I29" s="8">
        <v>0</v>
      </c>
      <c r="J29" s="8">
        <f t="shared" si="8"/>
        <v>665</v>
      </c>
      <c r="K29" s="8">
        <v>665</v>
      </c>
    </row>
    <row r="30" spans="1:11" ht="18" customHeight="1">
      <c r="A30" s="11" t="s">
        <v>33</v>
      </c>
      <c r="B30" s="8">
        <v>7400</v>
      </c>
      <c r="C30" s="8">
        <v>24834865000</v>
      </c>
      <c r="D30" s="8">
        <v>24466761000</v>
      </c>
      <c r="E30" s="8">
        <f t="shared" si="5"/>
        <v>368104000</v>
      </c>
      <c r="F30" s="8">
        <v>16602100</v>
      </c>
      <c r="G30" s="13">
        <f t="shared" si="6"/>
        <v>4.4572674541172502E-2</v>
      </c>
      <c r="H30" s="8">
        <f t="shared" si="7"/>
        <v>164073.79789303764</v>
      </c>
      <c r="I30" s="8">
        <v>0</v>
      </c>
      <c r="J30" s="8">
        <f t="shared" si="8"/>
        <v>7400</v>
      </c>
      <c r="K30" s="8">
        <v>7400</v>
      </c>
    </row>
    <row r="31" spans="1:11" ht="18" customHeight="1">
      <c r="A31" s="11" t="s">
        <v>46</v>
      </c>
      <c r="B31" s="8">
        <v>1341</v>
      </c>
      <c r="C31" s="8">
        <v>1218998</v>
      </c>
      <c r="D31" s="8">
        <v>206277</v>
      </c>
      <c r="E31" s="8">
        <f t="shared" si="5"/>
        <v>1012721</v>
      </c>
      <c r="F31" s="8">
        <v>621729</v>
      </c>
      <c r="G31" s="13">
        <f t="shared" si="6"/>
        <v>0.21568882905574613</v>
      </c>
      <c r="H31" s="8">
        <f t="shared" si="7"/>
        <v>2184.3260665016428</v>
      </c>
      <c r="I31" s="8">
        <v>0</v>
      </c>
      <c r="J31" s="8">
        <f t="shared" si="8"/>
        <v>1341</v>
      </c>
      <c r="K31" s="8">
        <v>1081</v>
      </c>
    </row>
    <row r="32" spans="1:11" ht="18" customHeight="1">
      <c r="A32" s="11" t="s">
        <v>34</v>
      </c>
      <c r="B32" s="8">
        <v>13270</v>
      </c>
      <c r="C32" s="8">
        <v>551705449</v>
      </c>
      <c r="D32" s="8">
        <v>499702922</v>
      </c>
      <c r="E32" s="8">
        <f t="shared" si="5"/>
        <v>52002527</v>
      </c>
      <c r="F32" s="8">
        <v>5508065</v>
      </c>
      <c r="G32" s="13">
        <f t="shared" si="6"/>
        <v>0.24091945174938931</v>
      </c>
      <c r="H32" s="8">
        <f t="shared" si="7"/>
        <v>125284.20294422815</v>
      </c>
      <c r="I32" s="8">
        <v>0</v>
      </c>
      <c r="J32" s="8">
        <f t="shared" si="8"/>
        <v>13270</v>
      </c>
      <c r="K32" s="8">
        <v>11855</v>
      </c>
    </row>
    <row r="33" spans="1:14" ht="18" customHeight="1">
      <c r="A33" s="11" t="s">
        <v>35</v>
      </c>
      <c r="B33" s="8">
        <v>3285</v>
      </c>
      <c r="C33" s="8">
        <v>760980</v>
      </c>
      <c r="D33" s="8">
        <v>24774</v>
      </c>
      <c r="E33" s="8">
        <f t="shared" si="5"/>
        <v>736206</v>
      </c>
      <c r="F33" s="8">
        <v>500000</v>
      </c>
      <c r="G33" s="13">
        <f t="shared" si="6"/>
        <v>0.65700000000000003</v>
      </c>
      <c r="H33" s="8">
        <f t="shared" si="7"/>
        <v>4836.8734199999999</v>
      </c>
      <c r="I33" s="8">
        <v>0</v>
      </c>
      <c r="J33" s="8">
        <f t="shared" si="8"/>
        <v>3285</v>
      </c>
      <c r="K33" s="8">
        <v>3285</v>
      </c>
    </row>
    <row r="34" spans="1:14" ht="18" customHeight="1">
      <c r="A34" s="11" t="s">
        <v>47</v>
      </c>
      <c r="B34" s="8">
        <v>107</v>
      </c>
      <c r="C34" s="8">
        <v>4366423</v>
      </c>
      <c r="D34" s="8">
        <v>2160892</v>
      </c>
      <c r="E34" s="8">
        <f t="shared" si="5"/>
        <v>2205531</v>
      </c>
      <c r="F34" s="8">
        <v>105000</v>
      </c>
      <c r="G34" s="13">
        <f t="shared" si="6"/>
        <v>0.10190476190476191</v>
      </c>
      <c r="H34" s="8">
        <f t="shared" si="7"/>
        <v>2247.5411142857147</v>
      </c>
      <c r="I34" s="8">
        <v>0</v>
      </c>
      <c r="J34" s="8">
        <f t="shared" si="8"/>
        <v>107</v>
      </c>
      <c r="K34" s="8">
        <v>58</v>
      </c>
    </row>
    <row r="35" spans="1:14" ht="18" customHeight="1">
      <c r="A35" s="11" t="s">
        <v>36</v>
      </c>
      <c r="B35" s="8">
        <v>733</v>
      </c>
      <c r="C35" s="8">
        <v>131613</v>
      </c>
      <c r="D35" s="8">
        <v>1158</v>
      </c>
      <c r="E35" s="8">
        <f t="shared" si="5"/>
        <v>130455</v>
      </c>
      <c r="F35" s="8">
        <v>100000</v>
      </c>
      <c r="G35" s="13">
        <f t="shared" si="6"/>
        <v>0.73299999999999998</v>
      </c>
      <c r="H35" s="8">
        <f t="shared" si="7"/>
        <v>956.23514999999998</v>
      </c>
      <c r="I35" s="8">
        <v>0</v>
      </c>
      <c r="J35" s="8">
        <f t="shared" si="8"/>
        <v>733</v>
      </c>
      <c r="K35" s="8">
        <v>615</v>
      </c>
    </row>
    <row r="36" spans="1:14" ht="18" customHeight="1">
      <c r="A36" s="11" t="s">
        <v>37</v>
      </c>
      <c r="B36" s="8">
        <v>3244</v>
      </c>
      <c r="C36" s="8">
        <v>1730519</v>
      </c>
      <c r="D36" s="8">
        <v>8805</v>
      </c>
      <c r="E36" s="8">
        <f>C36-D36</f>
        <v>1721714</v>
      </c>
      <c r="F36" s="8">
        <v>1486448</v>
      </c>
      <c r="G36" s="13">
        <f t="shared" si="6"/>
        <v>0.21823837766272347</v>
      </c>
      <c r="H36" s="8">
        <f t="shared" si="7"/>
        <v>3757.4407015919824</v>
      </c>
      <c r="I36" s="8">
        <v>0</v>
      </c>
      <c r="J36" s="8">
        <f t="shared" si="8"/>
        <v>3244</v>
      </c>
      <c r="K36" s="8">
        <v>815</v>
      </c>
    </row>
    <row r="37" spans="1:14" ht="18" customHeight="1">
      <c r="A37" s="11" t="s">
        <v>38</v>
      </c>
      <c r="B37" s="8">
        <v>3338</v>
      </c>
      <c r="C37" s="8">
        <v>1910721</v>
      </c>
      <c r="D37" s="8">
        <v>304</v>
      </c>
      <c r="E37" s="8">
        <f t="shared" si="5"/>
        <v>1910417</v>
      </c>
      <c r="F37" s="8">
        <v>1875000</v>
      </c>
      <c r="G37" s="13">
        <f t="shared" si="6"/>
        <v>0.17802666666666667</v>
      </c>
      <c r="H37" s="8">
        <f t="shared" si="7"/>
        <v>3401.0517045333336</v>
      </c>
      <c r="I37" s="8">
        <v>0</v>
      </c>
      <c r="J37" s="8">
        <f t="shared" si="8"/>
        <v>3338</v>
      </c>
      <c r="K37" s="8">
        <v>2501</v>
      </c>
    </row>
    <row r="38" spans="1:14" ht="18" customHeight="1">
      <c r="A38" s="11" t="s">
        <v>39</v>
      </c>
      <c r="B38" s="8">
        <v>260</v>
      </c>
      <c r="C38" s="8">
        <v>2546091</v>
      </c>
      <c r="D38" s="8">
        <v>598562</v>
      </c>
      <c r="E38" s="8">
        <f t="shared" si="5"/>
        <v>1947529</v>
      </c>
      <c r="F38" s="8">
        <v>400000</v>
      </c>
      <c r="G38" s="13">
        <f t="shared" si="6"/>
        <v>6.5000000000000002E-2</v>
      </c>
      <c r="H38" s="8">
        <f t="shared" si="7"/>
        <v>1265.8938500000002</v>
      </c>
      <c r="I38" s="8">
        <v>0</v>
      </c>
      <c r="J38" s="8">
        <f>B38-I38</f>
        <v>260</v>
      </c>
      <c r="K38" s="8">
        <v>130</v>
      </c>
    </row>
    <row r="39" spans="1:14" ht="18" customHeight="1">
      <c r="A39" s="20" t="s">
        <v>40</v>
      </c>
      <c r="B39" s="8">
        <v>265</v>
      </c>
      <c r="C39" s="8">
        <v>68952</v>
      </c>
      <c r="D39" s="8">
        <v>0</v>
      </c>
      <c r="E39" s="8">
        <f t="shared" si="5"/>
        <v>68952</v>
      </c>
      <c r="F39" s="8">
        <v>105673</v>
      </c>
      <c r="G39" s="13">
        <f t="shared" si="6"/>
        <v>0.2507736129380258</v>
      </c>
      <c r="H39" s="8">
        <f t="shared" si="7"/>
        <v>172.91342159302755</v>
      </c>
      <c r="I39" s="8">
        <v>0</v>
      </c>
      <c r="J39" s="8">
        <f t="shared" si="8"/>
        <v>265</v>
      </c>
      <c r="K39" s="8">
        <v>265</v>
      </c>
    </row>
    <row r="40" spans="1:14" ht="18" customHeight="1">
      <c r="A40" s="11" t="s">
        <v>42</v>
      </c>
      <c r="B40" s="8">
        <v>9500</v>
      </c>
      <c r="C40" s="8">
        <v>1392160302</v>
      </c>
      <c r="D40" s="8">
        <v>1331427243</v>
      </c>
      <c r="E40" s="8">
        <f t="shared" si="5"/>
        <v>60733059</v>
      </c>
      <c r="F40" s="8">
        <v>6978526</v>
      </c>
      <c r="G40" s="13">
        <f t="shared" si="6"/>
        <v>0.13613189948708365</v>
      </c>
      <c r="H40" s="8">
        <f t="shared" si="7"/>
        <v>82677.066833311212</v>
      </c>
      <c r="I40" s="8">
        <v>0</v>
      </c>
      <c r="J40" s="8">
        <f t="shared" si="8"/>
        <v>9500</v>
      </c>
      <c r="K40" s="8">
        <v>9500</v>
      </c>
    </row>
    <row r="41" spans="1:14" ht="18" customHeight="1">
      <c r="A41" s="11" t="s">
        <v>44</v>
      </c>
      <c r="B41" s="8">
        <v>289</v>
      </c>
      <c r="C41" s="8">
        <v>3151252</v>
      </c>
      <c r="D41" s="8">
        <v>2878712</v>
      </c>
      <c r="E41" s="8">
        <f t="shared" si="5"/>
        <v>272540</v>
      </c>
      <c r="F41" s="8">
        <v>100000</v>
      </c>
      <c r="G41" s="13">
        <f>B41/F41*100</f>
        <v>0.28900000000000003</v>
      </c>
      <c r="H41" s="8">
        <f>E41*G41/100</f>
        <v>787.64060000000018</v>
      </c>
      <c r="I41" s="8">
        <v>0</v>
      </c>
      <c r="J41" s="8">
        <f t="shared" si="8"/>
        <v>289</v>
      </c>
      <c r="K41" s="8">
        <v>289</v>
      </c>
      <c r="L41" s="16"/>
      <c r="M41" s="17"/>
      <c r="N41" s="17"/>
    </row>
    <row r="42" spans="1:14" ht="18" customHeight="1">
      <c r="A42" s="11" t="s">
        <v>43</v>
      </c>
      <c r="B42" s="8">
        <f t="shared" ref="B42" si="9">K42</f>
        <v>1427</v>
      </c>
      <c r="C42" s="8">
        <v>1308700</v>
      </c>
      <c r="D42" s="8">
        <v>932748</v>
      </c>
      <c r="E42" s="8">
        <f>C42-D42</f>
        <v>375952</v>
      </c>
      <c r="F42" s="8">
        <v>0</v>
      </c>
      <c r="G42" s="13">
        <v>0</v>
      </c>
      <c r="H42" s="8">
        <f t="shared" si="7"/>
        <v>0</v>
      </c>
      <c r="I42" s="8">
        <v>0</v>
      </c>
      <c r="J42" s="8">
        <f t="shared" si="8"/>
        <v>1427</v>
      </c>
      <c r="K42" s="8">
        <v>1427</v>
      </c>
      <c r="L42" s="16"/>
      <c r="M42" s="17"/>
      <c r="N42" s="17"/>
    </row>
    <row r="43" spans="1:14" ht="18" customHeight="1">
      <c r="A43" s="12" t="s">
        <v>11</v>
      </c>
      <c r="B43" s="8">
        <f>SUM(B26:B42)</f>
        <v>108524</v>
      </c>
      <c r="C43" s="8">
        <f>SUM(C26:C42)</f>
        <v>26871314875</v>
      </c>
      <c r="D43" s="8">
        <f>SUM(D26:D42)</f>
        <v>26357934154</v>
      </c>
      <c r="E43" s="8">
        <f>SUM(E26:E42)</f>
        <v>513380721</v>
      </c>
      <c r="F43" s="8">
        <f>SUM(F26:F42)</f>
        <v>38222162</v>
      </c>
      <c r="G43" s="18">
        <f>B43/F43*100</f>
        <v>0.28392951712150666</v>
      </c>
      <c r="H43" s="8">
        <f>SUM(H26:H42)</f>
        <v>1426222.5755439829</v>
      </c>
      <c r="I43" s="8">
        <f>SUM(I26:I42)</f>
        <v>0</v>
      </c>
      <c r="J43" s="8">
        <f>SUM(J26:J42)</f>
        <v>108524</v>
      </c>
      <c r="K43" s="8">
        <f>SUM(K26:K42)</f>
        <v>103286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scale="78" orientation="landscape" r:id="rId1"/>
  <headerFoot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workbookViewId="0">
      <pane ySplit="5" topLeftCell="A18" activePane="bottomLeft" state="frozen"/>
      <selection pane="bottomLeft" activeCell="C10" sqref="C10"/>
    </sheetView>
  </sheetViews>
  <sheetFormatPr defaultColWidth="8.875" defaultRowHeight="11.25"/>
  <cols>
    <col min="1" max="1" width="22.875" style="5" customWidth="1"/>
    <col min="2" max="7" width="19.875" style="5" customWidth="1"/>
    <col min="8" max="16384" width="8.875" style="5"/>
  </cols>
  <sheetData>
    <row r="1" spans="1:7" ht="21">
      <c r="A1" s="7" t="s">
        <v>57</v>
      </c>
    </row>
    <row r="2" spans="1:7" ht="13.5">
      <c r="A2" s="6" t="s">
        <v>1</v>
      </c>
    </row>
    <row r="3" spans="1:7" ht="13.5">
      <c r="A3" s="14" t="s">
        <v>56</v>
      </c>
    </row>
    <row r="4" spans="1:7" ht="13.5">
      <c r="G4" s="2" t="s">
        <v>25</v>
      </c>
    </row>
    <row r="5" spans="1:7" ht="22.5" customHeight="1">
      <c r="A5" s="4" t="s">
        <v>58</v>
      </c>
      <c r="B5" s="4" t="s">
        <v>59</v>
      </c>
      <c r="C5" s="4" t="s">
        <v>60</v>
      </c>
      <c r="D5" s="4" t="s">
        <v>61</v>
      </c>
      <c r="E5" s="4" t="s">
        <v>62</v>
      </c>
      <c r="F5" s="1" t="s">
        <v>63</v>
      </c>
      <c r="G5" s="1" t="s">
        <v>10</v>
      </c>
    </row>
    <row r="6" spans="1:7" ht="18" customHeight="1">
      <c r="A6" s="21" t="s">
        <v>64</v>
      </c>
      <c r="B6" s="22">
        <v>3341027</v>
      </c>
      <c r="C6" s="22">
        <v>3418336</v>
      </c>
      <c r="D6" s="23"/>
      <c r="E6" s="23"/>
      <c r="F6" s="22">
        <f>SUM(B6:E6)</f>
        <v>6759363</v>
      </c>
      <c r="G6" s="22">
        <f>F6</f>
        <v>6759363</v>
      </c>
    </row>
    <row r="7" spans="1:7" ht="18" customHeight="1">
      <c r="A7" s="21" t="s">
        <v>65</v>
      </c>
      <c r="B7" s="22">
        <v>322313</v>
      </c>
      <c r="C7" s="22">
        <v>1718499</v>
      </c>
      <c r="D7" s="23"/>
      <c r="E7" s="23"/>
      <c r="F7" s="22">
        <f t="shared" ref="F7:F25" si="0">SUM(B7:E7)</f>
        <v>2040812</v>
      </c>
      <c r="G7" s="22">
        <f t="shared" ref="G7:G25" si="1">F7</f>
        <v>2040812</v>
      </c>
    </row>
    <row r="8" spans="1:7" ht="18" customHeight="1">
      <c r="A8" s="21" t="s">
        <v>66</v>
      </c>
      <c r="B8" s="22">
        <v>8376</v>
      </c>
      <c r="C8" s="22">
        <v>44660</v>
      </c>
      <c r="D8" s="23"/>
      <c r="E8" s="23"/>
      <c r="F8" s="22">
        <f>SUM(B8:E8)</f>
        <v>53036</v>
      </c>
      <c r="G8" s="22">
        <f t="shared" si="1"/>
        <v>53036</v>
      </c>
    </row>
    <row r="9" spans="1:7" ht="18" customHeight="1">
      <c r="A9" s="21" t="s">
        <v>67</v>
      </c>
      <c r="B9" s="22">
        <v>126041</v>
      </c>
      <c r="C9" s="22">
        <v>672023</v>
      </c>
      <c r="D9" s="23"/>
      <c r="E9" s="23"/>
      <c r="F9" s="22">
        <f t="shared" si="0"/>
        <v>798064</v>
      </c>
      <c r="G9" s="22">
        <f t="shared" si="1"/>
        <v>798064</v>
      </c>
    </row>
    <row r="10" spans="1:7" ht="18" customHeight="1">
      <c r="A10" s="21" t="s">
        <v>68</v>
      </c>
      <c r="B10" s="22">
        <v>2662</v>
      </c>
      <c r="C10" s="22">
        <v>14193</v>
      </c>
      <c r="D10" s="23"/>
      <c r="E10" s="23"/>
      <c r="F10" s="22">
        <f t="shared" si="0"/>
        <v>16855</v>
      </c>
      <c r="G10" s="22">
        <f t="shared" si="1"/>
        <v>16855</v>
      </c>
    </row>
    <row r="11" spans="1:7" ht="18" customHeight="1">
      <c r="A11" s="21" t="s">
        <v>69</v>
      </c>
      <c r="B11" s="22">
        <v>18439</v>
      </c>
      <c r="C11" s="22">
        <v>98311</v>
      </c>
      <c r="D11" s="23"/>
      <c r="E11" s="23"/>
      <c r="F11" s="22">
        <f t="shared" si="0"/>
        <v>116750</v>
      </c>
      <c r="G11" s="22">
        <f t="shared" si="1"/>
        <v>116750</v>
      </c>
    </row>
    <row r="12" spans="1:7" ht="18" customHeight="1">
      <c r="A12" s="21" t="s">
        <v>70</v>
      </c>
      <c r="B12" s="22">
        <v>15465</v>
      </c>
      <c r="C12" s="22">
        <v>82456</v>
      </c>
      <c r="D12" s="22">
        <v>132959</v>
      </c>
      <c r="E12" s="23">
        <v>145763</v>
      </c>
      <c r="F12" s="22">
        <f>SUM(B12:E12)</f>
        <v>376643</v>
      </c>
      <c r="G12" s="22">
        <f t="shared" si="1"/>
        <v>376643</v>
      </c>
    </row>
    <row r="13" spans="1:7" ht="18" customHeight="1">
      <c r="A13" s="21" t="s">
        <v>71</v>
      </c>
      <c r="B13" s="22">
        <v>4750</v>
      </c>
      <c r="C13" s="22">
        <v>25329</v>
      </c>
      <c r="D13" s="22"/>
      <c r="E13" s="23"/>
      <c r="F13" s="22">
        <f t="shared" si="0"/>
        <v>30079</v>
      </c>
      <c r="G13" s="22">
        <f t="shared" si="1"/>
        <v>30079</v>
      </c>
    </row>
    <row r="14" spans="1:7" ht="18" customHeight="1">
      <c r="A14" s="21" t="s">
        <v>72</v>
      </c>
      <c r="B14" s="22">
        <v>12023</v>
      </c>
      <c r="C14" s="22">
        <v>64103</v>
      </c>
      <c r="D14" s="22"/>
      <c r="E14" s="23"/>
      <c r="F14" s="22">
        <f t="shared" si="0"/>
        <v>76126</v>
      </c>
      <c r="G14" s="22">
        <f t="shared" si="1"/>
        <v>76126</v>
      </c>
    </row>
    <row r="15" spans="1:7" ht="18" customHeight="1">
      <c r="A15" s="21" t="s">
        <v>73</v>
      </c>
      <c r="B15" s="22">
        <v>115</v>
      </c>
      <c r="C15" s="22">
        <v>610</v>
      </c>
      <c r="D15" s="22"/>
      <c r="E15" s="23"/>
      <c r="F15" s="22">
        <f t="shared" si="0"/>
        <v>725</v>
      </c>
      <c r="G15" s="22">
        <f t="shared" si="1"/>
        <v>725</v>
      </c>
    </row>
    <row r="16" spans="1:7" ht="18" customHeight="1">
      <c r="A16" s="21" t="s">
        <v>74</v>
      </c>
      <c r="B16" s="22">
        <v>4218</v>
      </c>
      <c r="C16" s="22">
        <v>22491</v>
      </c>
      <c r="D16" s="22"/>
      <c r="E16" s="23"/>
      <c r="F16" s="22">
        <f t="shared" si="0"/>
        <v>26709</v>
      </c>
      <c r="G16" s="22">
        <f t="shared" si="1"/>
        <v>26709</v>
      </c>
    </row>
    <row r="17" spans="1:7" ht="18" customHeight="1">
      <c r="A17" s="21" t="s">
        <v>75</v>
      </c>
      <c r="B17" s="22">
        <v>684</v>
      </c>
      <c r="C17" s="22">
        <v>3644</v>
      </c>
      <c r="D17" s="22"/>
      <c r="E17" s="23"/>
      <c r="F17" s="22">
        <f t="shared" si="0"/>
        <v>4328</v>
      </c>
      <c r="G17" s="22">
        <f t="shared" si="1"/>
        <v>4328</v>
      </c>
    </row>
    <row r="18" spans="1:7" ht="18" customHeight="1">
      <c r="A18" s="21" t="s">
        <v>76</v>
      </c>
      <c r="B18" s="22">
        <v>7556</v>
      </c>
      <c r="C18" s="22">
        <v>40285</v>
      </c>
      <c r="D18" s="23"/>
      <c r="E18" s="23"/>
      <c r="F18" s="22">
        <f t="shared" si="0"/>
        <v>47841</v>
      </c>
      <c r="G18" s="22">
        <f t="shared" si="1"/>
        <v>47841</v>
      </c>
    </row>
    <row r="19" spans="1:7" ht="18" customHeight="1">
      <c r="A19" s="21" t="s">
        <v>77</v>
      </c>
      <c r="B19" s="22">
        <v>1288158</v>
      </c>
      <c r="C19" s="22">
        <v>2218857</v>
      </c>
      <c r="D19" s="23"/>
      <c r="E19" s="23">
        <v>118000</v>
      </c>
      <c r="F19" s="22">
        <f t="shared" si="0"/>
        <v>3625015</v>
      </c>
      <c r="G19" s="22">
        <f t="shared" si="1"/>
        <v>3625015</v>
      </c>
    </row>
    <row r="20" spans="1:7" ht="18" customHeight="1">
      <c r="A20" s="21" t="s">
        <v>78</v>
      </c>
      <c r="B20" s="22">
        <v>26473</v>
      </c>
      <c r="C20" s="22">
        <v>141152</v>
      </c>
      <c r="D20" s="23"/>
      <c r="E20" s="23"/>
      <c r="F20" s="22">
        <f t="shared" si="0"/>
        <v>167625</v>
      </c>
      <c r="G20" s="22">
        <f t="shared" si="1"/>
        <v>167625</v>
      </c>
    </row>
    <row r="21" spans="1:7" ht="18" customHeight="1">
      <c r="A21" s="21" t="s">
        <v>79</v>
      </c>
      <c r="B21" s="22">
        <v>485448</v>
      </c>
      <c r="C21" s="22">
        <v>2588295</v>
      </c>
      <c r="D21" s="23"/>
      <c r="E21" s="23"/>
      <c r="F21" s="22">
        <f t="shared" si="0"/>
        <v>3073743</v>
      </c>
      <c r="G21" s="22">
        <f t="shared" si="1"/>
        <v>3073743</v>
      </c>
    </row>
    <row r="22" spans="1:7" ht="18" customHeight="1">
      <c r="A22" s="21" t="s">
        <v>80</v>
      </c>
      <c r="B22" s="22">
        <v>3908</v>
      </c>
      <c r="C22" s="22">
        <v>20839</v>
      </c>
      <c r="D22" s="23"/>
      <c r="E22" s="23"/>
      <c r="F22" s="22">
        <f t="shared" si="0"/>
        <v>24747</v>
      </c>
      <c r="G22" s="22">
        <f t="shared" si="1"/>
        <v>24747</v>
      </c>
    </row>
    <row r="23" spans="1:7" ht="18" customHeight="1">
      <c r="A23" s="21" t="s">
        <v>81</v>
      </c>
      <c r="B23" s="22">
        <v>12156</v>
      </c>
      <c r="C23" s="22">
        <v>64821</v>
      </c>
      <c r="D23" s="23"/>
      <c r="E23" s="23"/>
      <c r="F23" s="22">
        <f t="shared" si="0"/>
        <v>76977</v>
      </c>
      <c r="G23" s="22">
        <f t="shared" si="1"/>
        <v>76977</v>
      </c>
    </row>
    <row r="24" spans="1:7" ht="18" customHeight="1">
      <c r="A24" s="21" t="s">
        <v>82</v>
      </c>
      <c r="B24" s="22">
        <v>8626</v>
      </c>
      <c r="C24" s="22">
        <v>45991</v>
      </c>
      <c r="D24" s="23"/>
      <c r="E24" s="23"/>
      <c r="F24" s="22">
        <f t="shared" si="0"/>
        <v>54617</v>
      </c>
      <c r="G24" s="22">
        <f t="shared" si="1"/>
        <v>54617</v>
      </c>
    </row>
    <row r="25" spans="1:7" ht="18" customHeight="1">
      <c r="A25" s="21" t="s">
        <v>83</v>
      </c>
      <c r="B25" s="22">
        <v>16694</v>
      </c>
      <c r="C25" s="22">
        <v>89006</v>
      </c>
      <c r="D25" s="23"/>
      <c r="E25" s="23"/>
      <c r="F25" s="22">
        <f t="shared" si="0"/>
        <v>105700</v>
      </c>
      <c r="G25" s="22">
        <f t="shared" si="1"/>
        <v>105700</v>
      </c>
    </row>
    <row r="26" spans="1:7" ht="18" customHeight="1">
      <c r="A26" s="24" t="s">
        <v>11</v>
      </c>
      <c r="B26" s="25">
        <f t="shared" ref="B26:G26" si="2">SUM(B6:B25)</f>
        <v>5705132</v>
      </c>
      <c r="C26" s="25">
        <f t="shared" si="2"/>
        <v>11373901</v>
      </c>
      <c r="D26" s="26">
        <f t="shared" si="2"/>
        <v>132959</v>
      </c>
      <c r="E26" s="26">
        <f t="shared" si="2"/>
        <v>263763</v>
      </c>
      <c r="F26" s="25">
        <f t="shared" si="2"/>
        <v>17475755</v>
      </c>
      <c r="G26" s="26">
        <f t="shared" si="2"/>
        <v>17475755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scale="99" orientation="landscape" r:id="rId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6" sqref="B16:G19"/>
    </sheetView>
  </sheetViews>
  <sheetFormatPr defaultColWidth="8.875" defaultRowHeight="11.25"/>
  <cols>
    <col min="1" max="1" width="38.5" style="5" bestFit="1" customWidth="1"/>
    <col min="2" max="2" width="19.875" style="5" customWidth="1"/>
    <col min="3" max="3" width="15" style="5" customWidth="1"/>
    <col min="4" max="4" width="19.875" style="5" customWidth="1"/>
    <col min="5" max="5" width="14.25" style="5" customWidth="1"/>
    <col min="6" max="6" width="19.875" style="5" customWidth="1"/>
    <col min="7" max="16384" width="8.875" style="5"/>
  </cols>
  <sheetData>
    <row r="1" spans="1:6" ht="21">
      <c r="A1" s="7" t="s">
        <v>84</v>
      </c>
    </row>
    <row r="2" spans="1:6" ht="13.5">
      <c r="A2" s="6" t="s">
        <v>1</v>
      </c>
    </row>
    <row r="3" spans="1:6" ht="13.5">
      <c r="A3" s="6" t="s">
        <v>56</v>
      </c>
    </row>
    <row r="4" spans="1:6" ht="13.5">
      <c r="F4" s="2" t="s">
        <v>25</v>
      </c>
    </row>
    <row r="5" spans="1:6" ht="22.5" customHeight="1">
      <c r="A5" s="66" t="s">
        <v>85</v>
      </c>
      <c r="B5" s="66" t="s">
        <v>86</v>
      </c>
      <c r="C5" s="66"/>
      <c r="D5" s="66" t="s">
        <v>87</v>
      </c>
      <c r="E5" s="66"/>
      <c r="F5" s="67" t="s">
        <v>88</v>
      </c>
    </row>
    <row r="6" spans="1:6" ht="22.5" customHeight="1">
      <c r="A6" s="66"/>
      <c r="B6" s="4" t="s">
        <v>89</v>
      </c>
      <c r="C6" s="1" t="s">
        <v>90</v>
      </c>
      <c r="D6" s="4" t="s">
        <v>89</v>
      </c>
      <c r="E6" s="1" t="s">
        <v>90</v>
      </c>
      <c r="F6" s="66"/>
    </row>
    <row r="7" spans="1:6" ht="18" customHeight="1">
      <c r="A7" s="27" t="s">
        <v>91</v>
      </c>
      <c r="B7" s="28"/>
      <c r="C7" s="28"/>
      <c r="D7" s="28"/>
      <c r="E7" s="28"/>
      <c r="F7" s="28"/>
    </row>
    <row r="8" spans="1:6" ht="18" customHeight="1">
      <c r="A8" s="27" t="s">
        <v>92</v>
      </c>
      <c r="B8" s="28">
        <f>25085-D8</f>
        <v>23475</v>
      </c>
      <c r="C8" s="28"/>
      <c r="D8" s="28">
        <v>1610</v>
      </c>
      <c r="E8" s="28"/>
      <c r="F8" s="28">
        <f>B8+D8</f>
        <v>25085</v>
      </c>
    </row>
    <row r="9" spans="1:6" ht="18" customHeight="1">
      <c r="A9" s="27" t="s">
        <v>93</v>
      </c>
      <c r="B9" s="28">
        <f>565900-D9</f>
        <v>543100</v>
      </c>
      <c r="C9" s="28"/>
      <c r="D9" s="28">
        <f>18600+4200</f>
        <v>22800</v>
      </c>
      <c r="E9" s="28"/>
      <c r="F9" s="28">
        <f t="shared" ref="F9:F10" si="0">B9+D9</f>
        <v>565900</v>
      </c>
    </row>
    <row r="10" spans="1:6" ht="18" customHeight="1">
      <c r="A10" s="27" t="s">
        <v>94</v>
      </c>
      <c r="B10" s="28">
        <f>144140-D10</f>
        <v>123980</v>
      </c>
      <c r="C10" s="28"/>
      <c r="D10" s="28">
        <f>20160</f>
        <v>20160</v>
      </c>
      <c r="E10" s="28"/>
      <c r="F10" s="28">
        <f t="shared" si="0"/>
        <v>144140</v>
      </c>
    </row>
    <row r="11" spans="1:6" ht="18" customHeight="1">
      <c r="A11" s="27" t="s">
        <v>95</v>
      </c>
      <c r="B11" s="28">
        <v>0</v>
      </c>
      <c r="C11" s="28"/>
      <c r="D11" s="28">
        <v>0</v>
      </c>
      <c r="E11" s="28"/>
      <c r="F11" s="28">
        <f>B11+D11</f>
        <v>0</v>
      </c>
    </row>
    <row r="12" spans="1:6" ht="18" customHeight="1">
      <c r="A12" s="29" t="s">
        <v>96</v>
      </c>
      <c r="B12" s="28">
        <f>44970-D12</f>
        <v>38520</v>
      </c>
      <c r="C12" s="28"/>
      <c r="D12" s="28">
        <v>6450</v>
      </c>
      <c r="E12" s="28"/>
      <c r="F12" s="28">
        <f>B12+D12</f>
        <v>44970</v>
      </c>
    </row>
    <row r="13" spans="1:6" ht="18" customHeight="1">
      <c r="A13" s="24" t="s">
        <v>11</v>
      </c>
      <c r="B13" s="28">
        <f>SUM(B8:B12)</f>
        <v>729075</v>
      </c>
      <c r="C13" s="28"/>
      <c r="D13" s="28">
        <f>SUM(D8:D12)</f>
        <v>51020</v>
      </c>
      <c r="E13" s="28"/>
      <c r="F13" s="28">
        <f t="shared" ref="F13" si="1">SUM(F8:F12)</f>
        <v>780095</v>
      </c>
    </row>
  </sheetData>
  <mergeCells count="4">
    <mergeCell ref="A5:A6"/>
    <mergeCell ref="B5:C5"/>
    <mergeCell ref="D5:E5"/>
    <mergeCell ref="F5:F6"/>
  </mergeCells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10" workbookViewId="0">
      <selection activeCell="B23" sqref="B23"/>
    </sheetView>
  </sheetViews>
  <sheetFormatPr defaultColWidth="8.875" defaultRowHeight="11.25"/>
  <cols>
    <col min="1" max="1" width="30.875" style="5" customWidth="1"/>
    <col min="2" max="3" width="19.875" style="5" customWidth="1"/>
    <col min="4" max="16384" width="8.875" style="5"/>
  </cols>
  <sheetData>
    <row r="1" spans="1:3" ht="21">
      <c r="A1" s="7" t="s">
        <v>97</v>
      </c>
    </row>
    <row r="2" spans="1:3" ht="13.5">
      <c r="A2" s="6" t="s">
        <v>1</v>
      </c>
    </row>
    <row r="3" spans="1:3" ht="13.5">
      <c r="A3" s="6" t="s">
        <v>56</v>
      </c>
    </row>
    <row r="4" spans="1:3" ht="13.5">
      <c r="C4" s="2" t="s">
        <v>25</v>
      </c>
    </row>
    <row r="5" spans="1:3" ht="22.5" customHeight="1">
      <c r="A5" s="4" t="s">
        <v>85</v>
      </c>
      <c r="B5" s="4" t="s">
        <v>89</v>
      </c>
      <c r="C5" s="4" t="s">
        <v>98</v>
      </c>
    </row>
    <row r="6" spans="1:3" ht="18" customHeight="1">
      <c r="A6" s="27" t="s">
        <v>99</v>
      </c>
      <c r="B6" s="30"/>
      <c r="C6" s="30"/>
    </row>
    <row r="7" spans="1:3" ht="18" customHeight="1">
      <c r="A7" s="31" t="s">
        <v>100</v>
      </c>
      <c r="B7" s="30">
        <v>356883</v>
      </c>
      <c r="C7" s="30"/>
    </row>
    <row r="8" spans="1:3" ht="18" customHeight="1">
      <c r="A8" s="32" t="s">
        <v>101</v>
      </c>
      <c r="B8" s="30">
        <v>1812</v>
      </c>
      <c r="C8" s="30"/>
    </row>
    <row r="9" spans="1:3" ht="18" customHeight="1">
      <c r="A9" s="33" t="s">
        <v>102</v>
      </c>
      <c r="B9" s="34"/>
      <c r="C9" s="34"/>
    </row>
    <row r="10" spans="1:3" ht="18" customHeight="1">
      <c r="A10" s="33" t="s">
        <v>103</v>
      </c>
      <c r="B10" s="34"/>
      <c r="C10" s="34"/>
    </row>
    <row r="11" spans="1:3" ht="18" customHeight="1">
      <c r="A11" s="33" t="s">
        <v>104</v>
      </c>
      <c r="B11" s="34"/>
      <c r="C11" s="34"/>
    </row>
    <row r="12" spans="1:3" ht="18" customHeight="1">
      <c r="A12" s="35"/>
      <c r="B12" s="34"/>
      <c r="C12" s="34"/>
    </row>
    <row r="13" spans="1:3" ht="18" customHeight="1" thickBot="1">
      <c r="A13" s="36" t="s">
        <v>105</v>
      </c>
      <c r="B13" s="37">
        <f>SUM(B7:B12)</f>
        <v>358695</v>
      </c>
      <c r="C13" s="37"/>
    </row>
    <row r="14" spans="1:3" ht="18" customHeight="1" thickTop="1">
      <c r="A14" s="27" t="s">
        <v>106</v>
      </c>
      <c r="B14" s="30"/>
      <c r="C14" s="30"/>
    </row>
    <row r="15" spans="1:3" ht="18" customHeight="1">
      <c r="A15" s="31" t="s">
        <v>107</v>
      </c>
      <c r="B15" s="30">
        <v>201560</v>
      </c>
      <c r="C15" s="30">
        <v>62745.628000000004</v>
      </c>
    </row>
    <row r="16" spans="1:3" ht="18" customHeight="1">
      <c r="A16" s="31" t="s">
        <v>108</v>
      </c>
      <c r="B16" s="30">
        <v>44644</v>
      </c>
      <c r="C16" s="30">
        <v>0</v>
      </c>
    </row>
    <row r="17" spans="1:3" ht="18" customHeight="1">
      <c r="A17" s="31" t="s">
        <v>109</v>
      </c>
      <c r="B17" s="30">
        <v>146</v>
      </c>
      <c r="C17" s="30">
        <v>59.427</v>
      </c>
    </row>
    <row r="18" spans="1:3" ht="18" customHeight="1">
      <c r="A18" s="31" t="s">
        <v>110</v>
      </c>
      <c r="B18" s="30">
        <v>5633</v>
      </c>
      <c r="C18" s="30">
        <v>133.95999999999998</v>
      </c>
    </row>
    <row r="19" spans="1:3" ht="18" customHeight="1" thickBot="1">
      <c r="A19" s="36" t="s">
        <v>105</v>
      </c>
      <c r="B19" s="37">
        <f>SUM(B15:B18)</f>
        <v>251983</v>
      </c>
      <c r="C19" s="37">
        <f>SUM(C15:C18)</f>
        <v>62939.015000000007</v>
      </c>
    </row>
    <row r="20" spans="1:3" ht="18" customHeight="1" thickTop="1">
      <c r="A20" s="24" t="s">
        <v>11</v>
      </c>
      <c r="B20" s="30">
        <f>B13+B19</f>
        <v>610678</v>
      </c>
      <c r="C20" s="30">
        <f>C13+C19</f>
        <v>62939.015000000007</v>
      </c>
    </row>
    <row r="25" spans="1:3" ht="9" customHeight="1"/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13" workbookViewId="0">
      <selection activeCell="E23" sqref="E23"/>
    </sheetView>
  </sheetViews>
  <sheetFormatPr defaultColWidth="8.875" defaultRowHeight="11.25"/>
  <cols>
    <col min="1" max="1" width="30.875" style="5" customWidth="1"/>
    <col min="2" max="3" width="19.875" style="5" customWidth="1"/>
    <col min="4" max="16384" width="8.875" style="5"/>
  </cols>
  <sheetData>
    <row r="1" spans="1:3" ht="21">
      <c r="A1" s="7" t="s">
        <v>111</v>
      </c>
    </row>
    <row r="2" spans="1:3" ht="13.5">
      <c r="A2" s="6" t="s">
        <v>1</v>
      </c>
    </row>
    <row r="3" spans="1:3" ht="13.5">
      <c r="A3" s="6" t="s">
        <v>56</v>
      </c>
    </row>
    <row r="4" spans="1:3" ht="13.5">
      <c r="C4" s="2" t="s">
        <v>25</v>
      </c>
    </row>
    <row r="5" spans="1:3" ht="22.5" customHeight="1">
      <c r="A5" s="4" t="s">
        <v>85</v>
      </c>
      <c r="B5" s="4" t="s">
        <v>89</v>
      </c>
      <c r="C5" s="4" t="s">
        <v>98</v>
      </c>
    </row>
    <row r="6" spans="1:3" ht="18" customHeight="1">
      <c r="A6" s="27" t="s">
        <v>99</v>
      </c>
      <c r="B6" s="30"/>
      <c r="C6" s="30"/>
    </row>
    <row r="7" spans="1:3" ht="18" customHeight="1">
      <c r="A7" s="31" t="s">
        <v>100</v>
      </c>
      <c r="B7" s="30">
        <v>140</v>
      </c>
      <c r="C7" s="30"/>
    </row>
    <row r="8" spans="1:3" ht="18" customHeight="1">
      <c r="A8" s="32" t="s">
        <v>101</v>
      </c>
      <c r="B8" s="30">
        <v>40</v>
      </c>
      <c r="C8" s="30"/>
    </row>
    <row r="9" spans="1:3" ht="18" customHeight="1">
      <c r="A9" s="33" t="s">
        <v>102</v>
      </c>
      <c r="B9" s="34"/>
      <c r="C9" s="34"/>
    </row>
    <row r="10" spans="1:3" ht="18" customHeight="1">
      <c r="A10" s="33" t="s">
        <v>103</v>
      </c>
      <c r="B10" s="34"/>
      <c r="C10" s="34"/>
    </row>
    <row r="11" spans="1:3" ht="18" customHeight="1">
      <c r="A11" s="33" t="s">
        <v>104</v>
      </c>
      <c r="B11" s="34">
        <v>400</v>
      </c>
      <c r="C11" s="34"/>
    </row>
    <row r="12" spans="1:3" ht="18" customHeight="1">
      <c r="A12" s="33"/>
      <c r="B12" s="34"/>
      <c r="C12" s="34"/>
    </row>
    <row r="13" spans="1:3" ht="18" customHeight="1" thickBot="1">
      <c r="A13" s="36" t="s">
        <v>105</v>
      </c>
      <c r="B13" s="37">
        <f>SUM(B7:B12)</f>
        <v>580</v>
      </c>
      <c r="C13" s="37"/>
    </row>
    <row r="14" spans="1:3" ht="18" customHeight="1" thickTop="1">
      <c r="A14" s="27" t="s">
        <v>112</v>
      </c>
      <c r="B14" s="30"/>
      <c r="C14" s="30"/>
    </row>
    <row r="15" spans="1:3" ht="18" customHeight="1">
      <c r="A15" s="31" t="s">
        <v>107</v>
      </c>
      <c r="B15" s="30">
        <v>92141</v>
      </c>
      <c r="C15" s="30">
        <v>28683.493300000002</v>
      </c>
    </row>
    <row r="16" spans="1:3" ht="18" customHeight="1">
      <c r="A16" s="31" t="s">
        <v>108</v>
      </c>
      <c r="B16" s="30">
        <v>9401</v>
      </c>
      <c r="C16" s="30">
        <v>0</v>
      </c>
    </row>
    <row r="17" spans="1:3" ht="18" customHeight="1">
      <c r="A17" s="31" t="s">
        <v>109</v>
      </c>
      <c r="B17" s="30">
        <v>0</v>
      </c>
      <c r="C17" s="30">
        <v>0</v>
      </c>
    </row>
    <row r="18" spans="1:3" ht="18" customHeight="1">
      <c r="A18" s="31" t="s">
        <v>110</v>
      </c>
      <c r="B18" s="30">
        <v>2062</v>
      </c>
      <c r="C18" s="30">
        <v>55.814399999999999</v>
      </c>
    </row>
    <row r="19" spans="1:3" ht="18" customHeight="1" thickBot="1">
      <c r="A19" s="36" t="s">
        <v>105</v>
      </c>
      <c r="B19" s="37">
        <f>SUM(B15:B18)</f>
        <v>103604</v>
      </c>
      <c r="C19" s="37">
        <f>SUM(C15:C18)</f>
        <v>28739.307700000001</v>
      </c>
    </row>
    <row r="20" spans="1:3" ht="18" customHeight="1" thickTop="1">
      <c r="A20" s="24" t="s">
        <v>11</v>
      </c>
      <c r="B20" s="30">
        <f>B13+B19</f>
        <v>104184</v>
      </c>
      <c r="C20" s="30">
        <f>C13+C19</f>
        <v>28739.307700000001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="90" zoomScaleNormal="90" zoomScaleSheetLayoutView="90" workbookViewId="0">
      <selection activeCell="F17" sqref="F17"/>
    </sheetView>
  </sheetViews>
  <sheetFormatPr defaultColWidth="8.875" defaultRowHeight="11.25"/>
  <cols>
    <col min="1" max="1" width="20.875" style="5" customWidth="1"/>
    <col min="2" max="2" width="14.875" style="5" customWidth="1"/>
    <col min="3" max="3" width="16.875" style="5" customWidth="1"/>
    <col min="4" max="11" width="14.875" style="5" customWidth="1"/>
    <col min="12" max="16384" width="8.875" style="5"/>
  </cols>
  <sheetData>
    <row r="1" spans="1:12" ht="21">
      <c r="A1" s="7" t="s">
        <v>113</v>
      </c>
    </row>
    <row r="2" spans="1:12" ht="13.5">
      <c r="A2" s="6" t="s">
        <v>1</v>
      </c>
    </row>
    <row r="3" spans="1:12" ht="13.5">
      <c r="A3" s="14" t="s">
        <v>114</v>
      </c>
    </row>
    <row r="4" spans="1:12" ht="13.5">
      <c r="K4" s="2" t="s">
        <v>25</v>
      </c>
    </row>
    <row r="5" spans="1:12" ht="22.5" customHeight="1">
      <c r="A5" s="66" t="s">
        <v>58</v>
      </c>
      <c r="B5" s="68" t="s">
        <v>115</v>
      </c>
      <c r="C5" s="38"/>
      <c r="D5" s="66" t="s">
        <v>116</v>
      </c>
      <c r="E5" s="67" t="s">
        <v>117</v>
      </c>
      <c r="F5" s="66" t="s">
        <v>118</v>
      </c>
      <c r="G5" s="67" t="s">
        <v>119</v>
      </c>
      <c r="H5" s="68" t="s">
        <v>120</v>
      </c>
      <c r="I5" s="39"/>
      <c r="J5" s="40"/>
      <c r="K5" s="66" t="s">
        <v>62</v>
      </c>
    </row>
    <row r="6" spans="1:12" ht="22.5" customHeight="1">
      <c r="A6" s="66"/>
      <c r="B6" s="66"/>
      <c r="C6" s="41" t="s">
        <v>121</v>
      </c>
      <c r="D6" s="66"/>
      <c r="E6" s="66"/>
      <c r="F6" s="66"/>
      <c r="G6" s="66"/>
      <c r="H6" s="66"/>
      <c r="I6" s="4" t="s">
        <v>122</v>
      </c>
      <c r="J6" s="4" t="s">
        <v>123</v>
      </c>
      <c r="K6" s="66"/>
    </row>
    <row r="7" spans="1:12" ht="18" customHeight="1">
      <c r="A7" s="29" t="s">
        <v>124</v>
      </c>
      <c r="B7" s="30"/>
      <c r="C7" s="42"/>
      <c r="D7" s="30"/>
      <c r="E7" s="30"/>
      <c r="F7" s="30"/>
      <c r="G7" s="30"/>
      <c r="H7" s="30"/>
      <c r="I7" s="30"/>
      <c r="J7" s="30"/>
      <c r="K7" s="30"/>
    </row>
    <row r="8" spans="1:12" ht="18" customHeight="1">
      <c r="A8" s="29" t="s">
        <v>125</v>
      </c>
      <c r="B8" s="28">
        <v>168415</v>
      </c>
      <c r="C8" s="43">
        <v>23968</v>
      </c>
      <c r="D8" s="28">
        <v>135223</v>
      </c>
      <c r="E8" s="28"/>
      <c r="F8" s="28">
        <v>5850</v>
      </c>
      <c r="G8" s="28">
        <v>27342</v>
      </c>
      <c r="H8" s="28"/>
      <c r="I8" s="28"/>
      <c r="J8" s="28"/>
      <c r="K8" s="28"/>
      <c r="L8" s="5" t="b">
        <f>B8=D8+E8+F8+G8+H8+K8</f>
        <v>1</v>
      </c>
    </row>
    <row r="9" spans="1:12" ht="18" customHeight="1">
      <c r="A9" s="29" t="s">
        <v>126</v>
      </c>
      <c r="B9" s="28">
        <v>37888</v>
      </c>
      <c r="C9" s="43">
        <v>41215</v>
      </c>
      <c r="D9" s="28">
        <v>37888</v>
      </c>
      <c r="E9" s="28"/>
      <c r="F9" s="28"/>
      <c r="G9" s="28"/>
      <c r="H9" s="28"/>
      <c r="I9" s="28"/>
      <c r="J9" s="28"/>
      <c r="K9" s="28"/>
      <c r="L9" s="5" t="b">
        <f t="shared" ref="L9:L19" si="0">B9=D9+E9+F9+G9+H9+K9</f>
        <v>1</v>
      </c>
    </row>
    <row r="10" spans="1:12" ht="18" customHeight="1">
      <c r="A10" s="29" t="s">
        <v>127</v>
      </c>
      <c r="B10" s="28">
        <v>298154</v>
      </c>
      <c r="C10" s="43">
        <v>45558</v>
      </c>
      <c r="D10" s="28">
        <v>298154</v>
      </c>
      <c r="E10" s="28"/>
      <c r="F10" s="28"/>
      <c r="G10" s="28"/>
      <c r="H10" s="28"/>
      <c r="I10" s="28"/>
      <c r="J10" s="28"/>
      <c r="K10" s="28"/>
      <c r="L10" s="5" t="b">
        <f t="shared" si="0"/>
        <v>1</v>
      </c>
    </row>
    <row r="11" spans="1:12" ht="18" customHeight="1">
      <c r="A11" s="29" t="s">
        <v>128</v>
      </c>
      <c r="B11" s="28">
        <v>119756</v>
      </c>
      <c r="C11" s="43">
        <v>11732</v>
      </c>
      <c r="D11" s="28">
        <v>118944</v>
      </c>
      <c r="E11" s="28"/>
      <c r="F11" s="28">
        <v>812</v>
      </c>
      <c r="G11" s="28"/>
      <c r="H11" s="28"/>
      <c r="I11" s="28"/>
      <c r="J11" s="28"/>
      <c r="K11" s="28"/>
      <c r="L11" s="5" t="b">
        <f t="shared" si="0"/>
        <v>1</v>
      </c>
    </row>
    <row r="12" spans="1:12" ht="18" customHeight="1">
      <c r="A12" s="29" t="s">
        <v>129</v>
      </c>
      <c r="B12" s="28">
        <v>6293563</v>
      </c>
      <c r="C12" s="43">
        <v>763864</v>
      </c>
      <c r="D12" s="28">
        <v>77905</v>
      </c>
      <c r="E12" s="28">
        <v>1508105</v>
      </c>
      <c r="F12" s="28">
        <v>1609951</v>
      </c>
      <c r="G12" s="28">
        <v>2529932</v>
      </c>
      <c r="H12" s="28"/>
      <c r="I12" s="28"/>
      <c r="J12" s="28"/>
      <c r="K12" s="28">
        <v>567670</v>
      </c>
      <c r="L12" s="5" t="b">
        <f t="shared" si="0"/>
        <v>1</v>
      </c>
    </row>
    <row r="13" spans="1:12" ht="18" customHeight="1">
      <c r="A13" s="29" t="s">
        <v>130</v>
      </c>
      <c r="B13" s="28">
        <f>23155110-SUM(B8:B12,B15:B18)</f>
        <v>9318097</v>
      </c>
      <c r="C13" s="43">
        <f>2568831-SUM(C8:C12,C15:C18)</f>
        <v>1066977</v>
      </c>
      <c r="D13" s="28">
        <f>12901739-SUM(D8:D12,D15:D18)</f>
        <v>9312773</v>
      </c>
      <c r="E13" s="28">
        <f>1509428-SUM(E8:E12,E15:E18)</f>
        <v>1323</v>
      </c>
      <c r="F13" s="28">
        <f>3140069-SUM(F8:F12,F15:F18)</f>
        <v>4000</v>
      </c>
      <c r="G13" s="28"/>
      <c r="H13" s="28"/>
      <c r="I13" s="28"/>
      <c r="J13" s="28"/>
      <c r="K13" s="28"/>
      <c r="L13" s="5" t="b">
        <f t="shared" si="0"/>
        <v>0</v>
      </c>
    </row>
    <row r="14" spans="1:12" ht="18" customHeight="1">
      <c r="A14" s="29" t="s">
        <v>131</v>
      </c>
      <c r="B14" s="28"/>
      <c r="C14" s="43"/>
      <c r="D14" s="28"/>
      <c r="E14" s="28"/>
      <c r="F14" s="28"/>
      <c r="G14" s="28"/>
      <c r="H14" s="28"/>
      <c r="I14" s="28"/>
      <c r="J14" s="28"/>
      <c r="K14" s="28"/>
      <c r="L14" s="5" t="b">
        <f t="shared" si="0"/>
        <v>1</v>
      </c>
    </row>
    <row r="15" spans="1:12" ht="18" customHeight="1">
      <c r="A15" s="29" t="s">
        <v>132</v>
      </c>
      <c r="B15" s="28">
        <v>6896416</v>
      </c>
      <c r="C15" s="43">
        <v>607151</v>
      </c>
      <c r="D15" s="28">
        <v>2898031</v>
      </c>
      <c r="E15" s="28"/>
      <c r="F15" s="28">
        <v>1519456</v>
      </c>
      <c r="G15" s="28">
        <v>2478929</v>
      </c>
      <c r="H15" s="28"/>
      <c r="I15" s="28"/>
      <c r="J15" s="28"/>
      <c r="K15" s="28"/>
      <c r="L15" s="5" t="b">
        <f t="shared" si="0"/>
        <v>1</v>
      </c>
    </row>
    <row r="16" spans="1:12" ht="18" customHeight="1">
      <c r="A16" s="29" t="s">
        <v>133</v>
      </c>
      <c r="B16" s="28">
        <v>22821</v>
      </c>
      <c r="C16" s="43">
        <v>8366</v>
      </c>
      <c r="D16" s="28">
        <v>22821</v>
      </c>
      <c r="E16" s="28"/>
      <c r="F16" s="28"/>
      <c r="G16" s="28"/>
      <c r="H16" s="28"/>
      <c r="I16" s="28"/>
      <c r="J16" s="28"/>
      <c r="K16" s="28"/>
      <c r="L16" s="5" t="b">
        <f t="shared" si="0"/>
        <v>1</v>
      </c>
    </row>
    <row r="17" spans="1:12" ht="18" customHeight="1">
      <c r="A17" s="29" t="s">
        <v>134</v>
      </c>
      <c r="B17" s="28"/>
      <c r="C17" s="43"/>
      <c r="D17" s="28"/>
      <c r="E17" s="28"/>
      <c r="F17" s="28"/>
      <c r="G17" s="28"/>
      <c r="H17" s="28"/>
      <c r="I17" s="28"/>
      <c r="J17" s="28"/>
      <c r="K17" s="28"/>
      <c r="L17" s="5" t="b">
        <f t="shared" si="0"/>
        <v>1</v>
      </c>
    </row>
    <row r="18" spans="1:12" ht="18" customHeight="1">
      <c r="A18" s="29" t="s">
        <v>130</v>
      </c>
      <c r="B18" s="28"/>
      <c r="C18" s="43"/>
      <c r="D18" s="28"/>
      <c r="E18" s="28"/>
      <c r="F18" s="28"/>
      <c r="G18" s="28"/>
      <c r="H18" s="28"/>
      <c r="I18" s="28"/>
      <c r="J18" s="28"/>
      <c r="K18" s="28"/>
      <c r="L18" s="5" t="b">
        <f t="shared" si="0"/>
        <v>1</v>
      </c>
    </row>
    <row r="19" spans="1:12" ht="18" customHeight="1">
      <c r="A19" s="24" t="s">
        <v>135</v>
      </c>
      <c r="B19" s="28">
        <f>SUM(B7:B18)</f>
        <v>23155110</v>
      </c>
      <c r="C19" s="43">
        <f t="shared" ref="C19:G19" si="1">SUM(C7:C18)</f>
        <v>2568831</v>
      </c>
      <c r="D19" s="28">
        <f t="shared" si="1"/>
        <v>12901739</v>
      </c>
      <c r="E19" s="28">
        <f t="shared" si="1"/>
        <v>1509428</v>
      </c>
      <c r="F19" s="28">
        <f t="shared" si="1"/>
        <v>3140069</v>
      </c>
      <c r="G19" s="28">
        <f t="shared" si="1"/>
        <v>5036203</v>
      </c>
      <c r="H19" s="28">
        <f>SUM(H7:H18)</f>
        <v>0</v>
      </c>
      <c r="I19" s="28">
        <f>SUM(I7:I18)</f>
        <v>0</v>
      </c>
      <c r="J19" s="28">
        <f>SUM(J7:J18)</f>
        <v>0</v>
      </c>
      <c r="K19" s="28">
        <f>SUM(K7:K18)</f>
        <v>567670</v>
      </c>
      <c r="L19" s="5" t="b">
        <f t="shared" si="0"/>
        <v>0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4"/>
  <pageMargins left="0.39370078740157483" right="0.39370078740157483" top="0.39370078740157483" bottom="0.39370078740157483" header="0.19685039370078741" footer="0.19685039370078741"/>
  <pageSetup paperSize="9" scale="82" orientation="landscape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E25" sqref="E25"/>
    </sheetView>
  </sheetViews>
  <sheetFormatPr defaultColWidth="8.875" defaultRowHeight="11.25"/>
  <cols>
    <col min="1" max="1" width="22.875" style="5" customWidth="1"/>
    <col min="2" max="10" width="12.875" style="5" customWidth="1"/>
    <col min="11" max="16384" width="8.875" style="5"/>
  </cols>
  <sheetData>
    <row r="1" spans="1:10" ht="21">
      <c r="A1" s="7" t="s">
        <v>145</v>
      </c>
    </row>
    <row r="2" spans="1:10" ht="13.5">
      <c r="A2" s="6" t="s">
        <v>1</v>
      </c>
    </row>
    <row r="3" spans="1:10" ht="13.5">
      <c r="A3" s="14" t="s">
        <v>56</v>
      </c>
    </row>
    <row r="4" spans="1:10" ht="13.5">
      <c r="J4" s="2" t="s">
        <v>25</v>
      </c>
    </row>
    <row r="5" spans="1:10" ht="22.5" customHeight="1">
      <c r="A5" s="41" t="s">
        <v>115</v>
      </c>
      <c r="B5" s="4" t="s">
        <v>144</v>
      </c>
      <c r="C5" s="1" t="s">
        <v>143</v>
      </c>
      <c r="D5" s="1" t="s">
        <v>142</v>
      </c>
      <c r="E5" s="1" t="s">
        <v>141</v>
      </c>
      <c r="F5" s="1" t="s">
        <v>140</v>
      </c>
      <c r="G5" s="1" t="s">
        <v>139</v>
      </c>
      <c r="H5" s="1" t="s">
        <v>138</v>
      </c>
      <c r="I5" s="1" t="s">
        <v>137</v>
      </c>
      <c r="J5" s="4" t="s">
        <v>136</v>
      </c>
    </row>
    <row r="6" spans="1:10" ht="18" customHeight="1">
      <c r="A6" s="44">
        <v>23155110</v>
      </c>
      <c r="B6" s="28">
        <v>2568831</v>
      </c>
      <c r="C6" s="28">
        <v>2628467</v>
      </c>
      <c r="D6" s="28">
        <v>2634638</v>
      </c>
      <c r="E6" s="28">
        <v>2681871</v>
      </c>
      <c r="F6" s="28">
        <v>2546795</v>
      </c>
      <c r="G6" s="28">
        <v>7885190</v>
      </c>
      <c r="H6" s="28">
        <v>1805396</v>
      </c>
      <c r="I6" s="28">
        <v>403922</v>
      </c>
      <c r="J6" s="28" t="s">
        <v>55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</vt:i4>
      </vt:variant>
    </vt:vector>
  </HeadingPairs>
  <TitlesOfParts>
    <vt:vector size="19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地方債等（返済期間別）の明細</vt:lpstr>
      <vt:lpstr>地方債等（利率別）の明細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'地方債等（借入先別）の明細'!Print_Area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洋太郎</dc:creator>
  <cp:lastModifiedBy>Windows ユーザー</cp:lastModifiedBy>
  <cp:lastPrinted>2023-04-18T06:35:48Z</cp:lastPrinted>
  <dcterms:created xsi:type="dcterms:W3CDTF">2021-03-05T05:08:06Z</dcterms:created>
  <dcterms:modified xsi:type="dcterms:W3CDTF">2023-04-19T02:16:38Z</dcterms:modified>
</cp:coreProperties>
</file>