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R02決算に基づく財務書類\13　公開資料　●\01　一般会計等\"/>
    </mc:Choice>
  </mc:AlternateContent>
  <bookViews>
    <workbookView xWindow="0" yWindow="0" windowWidth="23040" windowHeight="9192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返済期間別）の明細" sheetId="9" r:id="rId9"/>
    <sheet name="地方債等（利率別）の明細" sheetId="11" r:id="rId10"/>
    <sheet name="特定の契約条項が付された地方債等の概要" sheetId="12" r:id="rId11"/>
    <sheet name="引当金の明細" sheetId="13" r:id="rId12"/>
    <sheet name="補助金等の明細" sheetId="14" r:id="rId13"/>
    <sheet name="財源の明細" sheetId="16" r:id="rId14"/>
    <sheet name="財源情報の明細" sheetId="18" r:id="rId15"/>
    <sheet name="資金の明細" sheetId="19" r:id="rId16"/>
  </sheets>
  <definedNames>
    <definedName name="_xlnm.Print_Area" localSheetId="7">'地方債等（借入先別）の明細'!$A$1:$K$19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9" l="1"/>
  <c r="E31" i="16" l="1"/>
  <c r="E28" i="16"/>
  <c r="E25" i="16"/>
  <c r="E29" i="16" s="1"/>
  <c r="E30" i="16" s="1"/>
  <c r="E18" i="16"/>
  <c r="E19" i="16" s="1"/>
  <c r="E15" i="16"/>
  <c r="E11" i="16"/>
  <c r="E32" i="16" l="1"/>
  <c r="E20" i="16"/>
  <c r="D19" i="14" l="1"/>
  <c r="D9" i="14"/>
  <c r="D20" i="14" s="1"/>
  <c r="E12" i="13" l="1"/>
  <c r="D12" i="13"/>
  <c r="C12" i="13"/>
  <c r="B12" i="13"/>
  <c r="F11" i="13"/>
  <c r="F10" i="13"/>
  <c r="F9" i="13"/>
  <c r="F8" i="13"/>
  <c r="F7" i="13"/>
  <c r="F12" i="13" s="1"/>
  <c r="A6" i="11" l="1"/>
  <c r="K19" i="8" l="1"/>
  <c r="J19" i="8"/>
  <c r="I19" i="8"/>
  <c r="H19" i="8"/>
  <c r="G19" i="8"/>
  <c r="F19" i="8"/>
  <c r="D19" i="8"/>
  <c r="B19" i="8"/>
  <c r="F13" i="8"/>
  <c r="E13" i="8"/>
  <c r="E19" i="8" s="1"/>
  <c r="D13" i="8"/>
  <c r="C13" i="8"/>
  <c r="C19" i="8" s="1"/>
  <c r="B13" i="8"/>
  <c r="C19" i="7" l="1"/>
  <c r="C20" i="7" s="1"/>
  <c r="B19" i="7"/>
  <c r="B9" i="7"/>
  <c r="B20" i="7" s="1"/>
  <c r="C20" i="6" l="1"/>
  <c r="C19" i="6"/>
  <c r="B19" i="6"/>
  <c r="B9" i="6"/>
  <c r="B20" i="6" s="1"/>
  <c r="D13" i="5" l="1"/>
  <c r="B13" i="5"/>
  <c r="F12" i="5"/>
  <c r="F11" i="5"/>
  <c r="F10" i="5"/>
  <c r="F9" i="5"/>
  <c r="F8" i="5"/>
  <c r="F13" i="5" s="1"/>
  <c r="D26" i="4" l="1"/>
  <c r="F25" i="4"/>
  <c r="G25" i="4" s="1"/>
  <c r="F24" i="4"/>
  <c r="G24" i="4" s="1"/>
  <c r="F23" i="4"/>
  <c r="G23" i="4" s="1"/>
  <c r="G22" i="4"/>
  <c r="F22" i="4"/>
  <c r="F21" i="4"/>
  <c r="G21" i="4" s="1"/>
  <c r="F20" i="4"/>
  <c r="G20" i="4" s="1"/>
  <c r="C19" i="4"/>
  <c r="C26" i="4" s="1"/>
  <c r="B19" i="4"/>
  <c r="F18" i="4"/>
  <c r="G18" i="4" s="1"/>
  <c r="F17" i="4"/>
  <c r="G17" i="4" s="1"/>
  <c r="F16" i="4"/>
  <c r="G16" i="4" s="1"/>
  <c r="G15" i="4"/>
  <c r="F15" i="4"/>
  <c r="F14" i="4"/>
  <c r="G14" i="4" s="1"/>
  <c r="F13" i="4"/>
  <c r="G13" i="4" s="1"/>
  <c r="B12" i="4"/>
  <c r="B26" i="4" s="1"/>
  <c r="G11" i="4"/>
  <c r="F11" i="4"/>
  <c r="G10" i="4"/>
  <c r="F10" i="4"/>
  <c r="F9" i="4"/>
  <c r="G9" i="4" s="1"/>
  <c r="F8" i="4"/>
  <c r="G7" i="4"/>
  <c r="F7" i="4"/>
  <c r="G6" i="4"/>
  <c r="F6" i="4"/>
  <c r="G8" i="4" l="1"/>
  <c r="G26" i="4" s="1"/>
  <c r="F19" i="4"/>
  <c r="G19" i="4" s="1"/>
  <c r="F12" i="4"/>
  <c r="G12" i="4" s="1"/>
  <c r="F26" i="4" l="1"/>
  <c r="K43" i="3" l="1"/>
  <c r="I43" i="3"/>
  <c r="F43" i="3"/>
  <c r="D43" i="3"/>
  <c r="C43" i="3"/>
  <c r="E42" i="3"/>
  <c r="H42" i="3" s="1"/>
  <c r="B42" i="3"/>
  <c r="B43" i="3" s="1"/>
  <c r="G43" i="3" s="1"/>
  <c r="J41" i="3"/>
  <c r="H41" i="3"/>
  <c r="G41" i="3"/>
  <c r="E41" i="3"/>
  <c r="J40" i="3"/>
  <c r="G40" i="3"/>
  <c r="E40" i="3"/>
  <c r="H40" i="3" s="1"/>
  <c r="J39" i="3"/>
  <c r="H39" i="3"/>
  <c r="G39" i="3"/>
  <c r="E39" i="3"/>
  <c r="J38" i="3"/>
  <c r="G38" i="3"/>
  <c r="E38" i="3"/>
  <c r="H38" i="3" s="1"/>
  <c r="J37" i="3"/>
  <c r="H37" i="3"/>
  <c r="G37" i="3"/>
  <c r="E37" i="3"/>
  <c r="J36" i="3"/>
  <c r="G36" i="3"/>
  <c r="E36" i="3"/>
  <c r="H36" i="3" s="1"/>
  <c r="J35" i="3"/>
  <c r="H35" i="3"/>
  <c r="G35" i="3"/>
  <c r="J34" i="3"/>
  <c r="G34" i="3"/>
  <c r="E34" i="3"/>
  <c r="H34" i="3" s="1"/>
  <c r="J33" i="3"/>
  <c r="G33" i="3"/>
  <c r="H33" i="3" s="1"/>
  <c r="E33" i="3"/>
  <c r="J32" i="3"/>
  <c r="G32" i="3"/>
  <c r="E32" i="3"/>
  <c r="H32" i="3" s="1"/>
  <c r="J31" i="3"/>
  <c r="G31" i="3"/>
  <c r="H31" i="3" s="1"/>
  <c r="E31" i="3"/>
  <c r="J30" i="3"/>
  <c r="G30" i="3"/>
  <c r="E30" i="3"/>
  <c r="H30" i="3" s="1"/>
  <c r="J29" i="3"/>
  <c r="G29" i="3"/>
  <c r="H29" i="3" s="1"/>
  <c r="E29" i="3"/>
  <c r="J28" i="3"/>
  <c r="G28" i="3"/>
  <c r="E28" i="3"/>
  <c r="H28" i="3" s="1"/>
  <c r="J27" i="3"/>
  <c r="G27" i="3"/>
  <c r="H27" i="3" s="1"/>
  <c r="E27" i="3"/>
  <c r="J26" i="3"/>
  <c r="G26" i="3"/>
  <c r="E26" i="3"/>
  <c r="H26" i="3" s="1"/>
  <c r="J22" i="3"/>
  <c r="F22" i="3"/>
  <c r="D22" i="3"/>
  <c r="C22" i="3"/>
  <c r="B22" i="3"/>
  <c r="G21" i="3"/>
  <c r="H21" i="3" s="1"/>
  <c r="E21" i="3"/>
  <c r="G20" i="3"/>
  <c r="E20" i="3"/>
  <c r="H20" i="3" s="1"/>
  <c r="G19" i="3"/>
  <c r="E19" i="3"/>
  <c r="H19" i="3" s="1"/>
  <c r="I18" i="3"/>
  <c r="I22" i="3" s="1"/>
  <c r="H18" i="3"/>
  <c r="G18" i="3"/>
  <c r="E18" i="3"/>
  <c r="G17" i="3"/>
  <c r="E17" i="3"/>
  <c r="H17" i="3" s="1"/>
  <c r="G16" i="3"/>
  <c r="H16" i="3" s="1"/>
  <c r="E16" i="3"/>
  <c r="G15" i="3"/>
  <c r="E15" i="3"/>
  <c r="H15" i="3" s="1"/>
  <c r="G14" i="3"/>
  <c r="G22" i="3" s="1"/>
  <c r="E14" i="3"/>
  <c r="E22" i="3" s="1"/>
  <c r="H10" i="3"/>
  <c r="E10" i="3"/>
  <c r="C10" i="3"/>
  <c r="B10" i="3"/>
  <c r="F9" i="3"/>
  <c r="G9" i="3" s="1"/>
  <c r="D9" i="3"/>
  <c r="F8" i="3"/>
  <c r="D8" i="3"/>
  <c r="G8" i="3" s="1"/>
  <c r="F7" i="3"/>
  <c r="F10" i="3" s="1"/>
  <c r="D7" i="3"/>
  <c r="G7" i="3" s="1"/>
  <c r="G10" i="3" l="1"/>
  <c r="H43" i="3"/>
  <c r="E43" i="3"/>
  <c r="H14" i="3"/>
  <c r="H22" i="3" s="1"/>
  <c r="D10" i="3"/>
  <c r="J42" i="3"/>
  <c r="J43" i="3" s="1"/>
</calcChain>
</file>

<file path=xl/sharedStrings.xml><?xml version="1.0" encoding="utf-8"?>
<sst xmlns="http://schemas.openxmlformats.org/spreadsheetml/2006/main" count="1195" uniqueCount="317">
  <si>
    <t>有形固定資産の明細</t>
  </si>
  <si>
    <t>自治体名：美作市</t>
  </si>
  <si>
    <t>年度：令和2年度</t>
  </si>
  <si>
    <t>会計：一般会計等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</si>
  <si>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</si>
  <si>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</si>
  <si>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</si>
  <si>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</si>
  <si>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</si>
  <si>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</si>
  <si>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</si>
  <si>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</si>
  <si>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</si>
  <si>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</si>
  <si>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</si>
  <si>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</si>
  <si>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</si>
  <si>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</si>
  <si>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</si>
  <si>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</si>
  <si>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</si>
  <si>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</si>
  <si>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</si>
  <si>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</si>
  <si>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</si>
  <si>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</si>
  <si>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</si>
  <si>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</si>
  <si>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</si>
  <si>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</si>
  <si>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</si>
  <si>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</si>
  <si>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</si>
  <si>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</si>
  <si>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</si>
  <si>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</si>
  <si>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</si>
  <si>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</si>
  <si>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</si>
  <si>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</si>
  <si>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</si>
  <si>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</si>
  <si>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</si>
  <si>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</si>
  <si>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</si>
  <si>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</si>
  <si>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</si>
  <si>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</si>
  <si>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</si>
  <si>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</si>
  <si>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</si>
  <si>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</si>
  <si>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</si>
  <si>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</si>
  <si>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</si>
  <si>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</si>
  <si>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</si>
  <si>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</si>
  <si>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</si>
  <si>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</si>
  <si>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</si>
  <si>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</si>
  <si>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</si>
  <si>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</si>
  <si>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</si>
  <si>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</si>
  <si>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</si>
  <si>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</si>
  <si>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</si>
  <si>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</si>
  <si>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</si>
  <si>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</si>
  <si>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</si>
  <si>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</si>
  <si>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</si>
  <si>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</si>
  <si>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</si>
  <si>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</si>
  <si>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</si>
  <si>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</si>
  <si>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</si>
  <si>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</si>
  <si>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</si>
  <si>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</si>
  <si>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</si>
  <si>
    <t>年度：令和２年度</t>
    <rPh sb="3" eb="5">
      <t>レイワ</t>
    </rPh>
    <phoneticPr fontId="8"/>
  </si>
  <si>
    <t>市場価格のあるもの</t>
  </si>
  <si>
    <t>(単位：千円)</t>
    <rPh sb="4" eb="6">
      <t>センエン</t>
    </rPh>
    <phoneticPr fontId="8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</si>
  <si>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</si>
  <si>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</si>
  <si>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</si>
  <si>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</si>
  <si>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</si>
  <si>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</si>
  <si>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</si>
  <si>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</si>
  <si>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RSKホールディングス（株）</t>
    <rPh sb="11" eb="14">
      <t>カブ</t>
    </rPh>
    <phoneticPr fontId="8"/>
  </si>
  <si>
    <t>智頭急行(株)</t>
    <rPh sb="0" eb="2">
      <t>チヅ</t>
    </rPh>
    <rPh sb="2" eb="4">
      <t>キュウコウ</t>
    </rPh>
    <rPh sb="4" eb="7">
      <t>カブシキガイシャ</t>
    </rPh>
    <phoneticPr fontId="8"/>
  </si>
  <si>
    <t>(株)トマト銀行</t>
    <rPh sb="0" eb="3">
      <t>カブシキガイシャ</t>
    </rPh>
    <rPh sb="6" eb="8">
      <t>ギンコウ</t>
    </rPh>
    <phoneticPr fontId="8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</si>
  <si>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</si>
  <si>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</si>
  <si>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</si>
  <si>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</si>
  <si>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</si>
  <si>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</si>
  <si>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</si>
  <si>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</si>
  <si>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</si>
  <si>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  <phoneticPr fontId="8"/>
  </si>
  <si>
    <t>(株)特産館みまさか</t>
    <rPh sb="0" eb="3">
      <t>カブ</t>
    </rPh>
    <rPh sb="3" eb="5">
      <t>トクサン</t>
    </rPh>
    <rPh sb="5" eb="6">
      <t>カン</t>
    </rPh>
    <phoneticPr fontId="8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</si>
  <si>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8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</si>
  <si>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8"/>
  </si>
  <si>
    <t>(株)みまちゃんネル</t>
    <rPh sb="0" eb="3">
      <t>カブシキガイシャ</t>
    </rPh>
    <phoneticPr fontId="8"/>
  </si>
  <si>
    <t>(株)作東バレンタインホテル</t>
    <rPh sb="0" eb="3">
      <t>カブシキガイシャ</t>
    </rPh>
    <rPh sb="3" eb="5">
      <t>サクトウ</t>
    </rPh>
    <phoneticPr fontId="8"/>
  </si>
  <si>
    <t>病院事業会計</t>
    <rPh sb="0" eb="2">
      <t>ビョウイン</t>
    </rPh>
    <rPh sb="2" eb="4">
      <t>ジギョウ</t>
    </rPh>
    <rPh sb="4" eb="6">
      <t>カイケイ</t>
    </rPh>
    <phoneticPr fontId="8"/>
  </si>
  <si>
    <t>-</t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</si>
  <si>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8"/>
  </si>
  <si>
    <t>下水道事業会計</t>
    <rPh sb="0" eb="2">
      <t>ゲスイ</t>
    </rPh>
    <rPh sb="2" eb="3">
      <t>ドウ</t>
    </rPh>
    <rPh sb="3" eb="5">
      <t>ジギョウ</t>
    </rPh>
    <rPh sb="5" eb="7">
      <t>カイケイ</t>
    </rPh>
    <phoneticPr fontId="8"/>
  </si>
  <si>
    <t>市場価格のないもののうち連結対象団体以外に対するもの</t>
  </si>
  <si>
    <t>出資金額_x000D_
(A)</t>
  </si>
  <si>
    <t>強制評価減_x000D_
(H)</t>
    <phoneticPr fontId="8"/>
  </si>
  <si>
    <t>貸借対照表計上額_x000D_
(A) - (H)_x000D_
(I)</t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</si>
  <si>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8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</si>
  <si>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8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</si>
  <si>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8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</si>
  <si>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</si>
  <si>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</si>
  <si>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8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</si>
  <si>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8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</si>
  <si>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8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</si>
  <si>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8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</si>
  <si>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8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</si>
  <si>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8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</si>
  <si>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8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</si>
  <si>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8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</si>
  <si>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8"/>
  </si>
  <si>
    <t>中国労働金庫</t>
    <rPh sb="0" eb="2">
      <t>チュウゴク</t>
    </rPh>
    <rPh sb="2" eb="4">
      <t>ロウドウ</t>
    </rPh>
    <rPh sb="4" eb="6">
      <t>キンコ</t>
    </rPh>
    <phoneticPr fontId="8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</si>
  <si>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8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</si>
  <si>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8"/>
  </si>
  <si>
    <t>基金の明細</t>
  </si>
  <si>
    <t>種類</t>
  </si>
  <si>
    <t>現金預金</t>
  </si>
  <si>
    <t>有価証券</t>
  </si>
  <si>
    <t>土地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</si>
  <si>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</si>
  <si>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9"/>
  </si>
  <si>
    <t>減債基金</t>
    <rPh sb="0" eb="2">
      <t>ゲンサイ</t>
    </rPh>
    <rPh sb="2" eb="4">
      <t>キキン</t>
    </rPh>
    <phoneticPr fontId="9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</si>
  <si>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9"/>
  </si>
  <si>
    <t>ふるさと創生基金</t>
    <rPh sb="4" eb="6">
      <t>ソウセイ</t>
    </rPh>
    <rPh sb="6" eb="8">
      <t>キキン</t>
    </rPh>
    <phoneticPr fontId="9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</si>
  <si>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9"/>
  </si>
  <si>
    <t>産業基盤強靭化基金</t>
    <rPh sb="0" eb="2">
      <t>サンギョウ</t>
    </rPh>
    <rPh sb="2" eb="4">
      <t>キバン</t>
    </rPh>
    <rPh sb="4" eb="6">
      <t>キョウジン</t>
    </rPh>
    <rPh sb="6" eb="7">
      <t>カ</t>
    </rPh>
    <rPh sb="7" eb="9">
      <t>キキン</t>
    </rPh>
    <phoneticPr fontId="9"/>
  </si>
  <si>
    <t>土地開発基金</t>
    <rPh sb="0" eb="2">
      <t>トチ</t>
    </rPh>
    <rPh sb="2" eb="4">
      <t>カイハツ</t>
    </rPh>
    <rPh sb="4" eb="6">
      <t>キキン</t>
    </rPh>
    <phoneticPr fontId="9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</si>
  <si>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8"/>
  </si>
  <si>
    <t>障がい児教育推進基金</t>
    <rPh sb="0" eb="1">
      <t>ショウ</t>
    </rPh>
    <rPh sb="3" eb="4">
      <t>ジ</t>
    </rPh>
    <rPh sb="4" eb="6">
      <t>キョウイク</t>
    </rPh>
    <rPh sb="6" eb="8">
      <t>スイシン</t>
    </rPh>
    <rPh sb="8" eb="10">
      <t>キキン</t>
    </rPh>
    <phoneticPr fontId="8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</si>
  <si>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8"/>
  </si>
  <si>
    <t>小黒三郎基金</t>
    <rPh sb="0" eb="2">
      <t>コグロ</t>
    </rPh>
    <rPh sb="2" eb="4">
      <t>サブロウ</t>
    </rPh>
    <rPh sb="4" eb="6">
      <t>キキン</t>
    </rPh>
    <phoneticPr fontId="8"/>
  </si>
  <si>
    <t>介護・医療関係奨学基金</t>
    <rPh sb="0" eb="2">
      <t>カイゴ</t>
    </rPh>
    <rPh sb="3" eb="5">
      <t>イリョウ</t>
    </rPh>
    <rPh sb="5" eb="7">
      <t>カンケイ</t>
    </rPh>
    <rPh sb="7" eb="9">
      <t>ショウガク</t>
    </rPh>
    <rPh sb="9" eb="11">
      <t>キキン</t>
    </rPh>
    <phoneticPr fontId="8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</si>
  <si>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9"/>
  </si>
  <si>
    <t>地域振興基金</t>
    <rPh sb="0" eb="2">
      <t>チイキ</t>
    </rPh>
    <rPh sb="2" eb="4">
      <t>シンコウ</t>
    </rPh>
    <rPh sb="4" eb="6">
      <t>キキン</t>
    </rPh>
    <phoneticPr fontId="9"/>
  </si>
  <si>
    <t>ふるさと美作応援基金</t>
    <rPh sb="4" eb="6">
      <t>ミマサカ</t>
    </rPh>
    <rPh sb="6" eb="8">
      <t>オウエン</t>
    </rPh>
    <rPh sb="8" eb="10">
      <t>キキン</t>
    </rPh>
    <phoneticPr fontId="9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</si>
  <si>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9"/>
  </si>
  <si>
    <t>森林環境基金</t>
    <rPh sb="0" eb="2">
      <t>シンリン</t>
    </rPh>
    <rPh sb="2" eb="4">
      <t>カンキョウ</t>
    </rPh>
    <rPh sb="4" eb="6">
      <t>キキン</t>
    </rPh>
    <phoneticPr fontId="9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</si>
  <si>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9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</si>
  <si>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9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</si>
  <si>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9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</si>
  <si>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</si>
  <si>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</si>
  <si>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</si>
  <si>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</si>
  <si>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</si>
  <si>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</si>
  <si>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</si>
  <si>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9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</si>
  <si>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9"/>
  </si>
  <si>
    <t>　地域総合整備資金貸付金</t>
    <phoneticPr fontId="8"/>
  </si>
  <si>
    <t>　美作市新型コロナウイルスに負けるな貸付金</t>
    <rPh sb="1" eb="4">
      <t>ミマサカシ</t>
    </rPh>
    <rPh sb="4" eb="6">
      <t>シンガタ</t>
    </rPh>
    <rPh sb="14" eb="15">
      <t>マ</t>
    </rPh>
    <rPh sb="18" eb="21">
      <t>カシツケキン</t>
    </rPh>
    <phoneticPr fontId="8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</si>
  <si>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9"/>
  </si>
  <si>
    <t>　矢田茂・原田政次郎・福田五男奨学基金貸付金</t>
    <rPh sb="19" eb="21">
      <t>カシツケ</t>
    </rPh>
    <rPh sb="21" eb="22">
      <t>キン</t>
    </rPh>
    <phoneticPr fontId="9"/>
  </si>
  <si>
    <t>長期延滞債権の明細</t>
  </si>
  <si>
    <t>徴収不能引当金計上額</t>
  </si>
  <si>
    <t>【貸付金】</t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</si>
  <si>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8"/>
  </si>
  <si>
    <t>　矢田茂・原田政次郎・福田五男奨学基金貸付金</t>
    <rPh sb="1" eb="3">
      <t>ヤダ</t>
    </rPh>
    <rPh sb="3" eb="4">
      <t>シゲル</t>
    </rPh>
    <rPh sb="5" eb="7">
      <t>ハラダ</t>
    </rPh>
    <rPh sb="7" eb="8">
      <t>セイ</t>
    </rPh>
    <rPh sb="8" eb="10">
      <t>ジロウ</t>
    </rPh>
    <rPh sb="11" eb="13">
      <t>フクダ</t>
    </rPh>
    <rPh sb="13" eb="15">
      <t>イツオ</t>
    </rPh>
    <rPh sb="15" eb="17">
      <t>ショウガク</t>
    </rPh>
    <rPh sb="17" eb="19">
      <t>キキン</t>
    </rPh>
    <rPh sb="19" eb="21">
      <t>カシツケ</t>
    </rPh>
    <rPh sb="21" eb="22">
      <t>キン</t>
    </rPh>
    <phoneticPr fontId="8"/>
  </si>
  <si>
    <t>小計</t>
  </si>
  <si>
    <t>【未収金】</t>
  </si>
  <si>
    <t>　市民税</t>
    <rPh sb="1" eb="4">
      <t>シミンゼイ</t>
    </rPh>
    <phoneticPr fontId="8"/>
  </si>
  <si>
    <t>　固定資産税</t>
    <rPh sb="1" eb="3">
      <t>コテイ</t>
    </rPh>
    <rPh sb="3" eb="6">
      <t>シサンゼイ</t>
    </rPh>
    <phoneticPr fontId="8"/>
  </si>
  <si>
    <t>　軽自動車税</t>
    <rPh sb="1" eb="5">
      <t>ケイジドウシャ</t>
    </rPh>
    <rPh sb="5" eb="6">
      <t>ゼイ</t>
    </rPh>
    <phoneticPr fontId="8"/>
  </si>
  <si>
    <t>　入湯税</t>
    <rPh sb="1" eb="3">
      <t>ニュウトウ</t>
    </rPh>
    <rPh sb="3" eb="4">
      <t>ゼイ</t>
    </rPh>
    <phoneticPr fontId="8"/>
  </si>
  <si>
    <t>　分担金及び負担金</t>
    <rPh sb="1" eb="4">
      <t>ブンタンキン</t>
    </rPh>
    <rPh sb="4" eb="5">
      <t>オヨ</t>
    </rPh>
    <rPh sb="6" eb="9">
      <t>フタンキン</t>
    </rPh>
    <phoneticPr fontId="8"/>
  </si>
  <si>
    <t>　使用料及び手数料</t>
    <rPh sb="1" eb="4">
      <t>シヨウリョウ</t>
    </rPh>
    <rPh sb="4" eb="5">
      <t>オヨ</t>
    </rPh>
    <rPh sb="6" eb="9">
      <t>テスウリョウ</t>
    </rPh>
    <phoneticPr fontId="8"/>
  </si>
  <si>
    <t>　財産収入</t>
    <rPh sb="1" eb="3">
      <t>ザイサン</t>
    </rPh>
    <rPh sb="3" eb="5">
      <t>シュウニュウ</t>
    </rPh>
    <phoneticPr fontId="8"/>
  </si>
  <si>
    <t>　諸収入</t>
    <rPh sb="1" eb="2">
      <t>ショ</t>
    </rPh>
    <rPh sb="2" eb="4">
      <t>シュウニュウ</t>
    </rPh>
    <phoneticPr fontId="8"/>
  </si>
  <si>
    <t>未収金の明細</t>
  </si>
  <si>
    <t>地方債等（借入先別）の明細</t>
  </si>
  <si>
    <t>年度：令和２年度</t>
    <rPh sb="3" eb="5">
      <t>レイワ</t>
    </rPh>
    <rPh sb="6" eb="8">
      <t>ネンド</t>
    </rPh>
    <phoneticPr fontId="8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</si>
  <si>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</si>
  <si>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</si>
  <si>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</si>
  <si>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</si>
  <si>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</si>
  <si>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</si>
  <si>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</si>
  <si>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</si>
  <si>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</si>
  <si>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</si>
  <si>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  <phoneticPr fontId="8"/>
  </si>
  <si>
    <t>　公営住宅建設</t>
  </si>
  <si>
    <t>　災害復旧</t>
    <phoneticPr fontId="8"/>
  </si>
  <si>
    <t>　教育・福祉施設</t>
    <phoneticPr fontId="8"/>
  </si>
  <si>
    <t>　一般単独事業</t>
    <phoneticPr fontId="8"/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</si>
  <si>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</si>
  <si>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</si>
  <si>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</si>
  <si>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</si>
  <si>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</si>
  <si>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</si>
  <si>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</si>
  <si>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</si>
  <si>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</si>
  <si>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</si>
  <si>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</si>
  <si>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</si>
  <si>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</si>
  <si>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</si>
  <si>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</si>
  <si>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</si>
  <si>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</si>
  <si>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</si>
  <si>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</si>
  <si>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</si>
  <si>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</si>
  <si>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</si>
  <si>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</si>
  <si>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</si>
  <si>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</si>
  <si>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</si>
  <si>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</si>
  <si>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</si>
  <si>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</si>
  <si>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</si>
  <si>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</si>
  <si>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</si>
  <si>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</si>
  <si>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</si>
  <si>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8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</si>
  <si>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</si>
  <si>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</si>
  <si>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</si>
  <si>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</si>
  <si>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補助金等の明細</t>
  </si>
  <si>
    <t>名称</t>
  </si>
  <si>
    <t>相手先</t>
  </si>
  <si>
    <t>金額</t>
  </si>
  <si>
    <t>支出目的</t>
  </si>
  <si>
    <t>他団体への公共施設等整備補助金等
(所有外資産分)</t>
    <phoneticPr fontId="8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</si>
  <si>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8"/>
  </si>
  <si>
    <t>岡山県</t>
    <rPh sb="0" eb="3">
      <t>オカヤマケン</t>
    </rPh>
    <phoneticPr fontId="8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</si>
  <si>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8"/>
  </si>
  <si>
    <t>高齢者住宅改造事業補助金</t>
    <rPh sb="0" eb="3">
      <t>コウレイシャ</t>
    </rPh>
    <rPh sb="3" eb="5">
      <t>ジュウタク</t>
    </rPh>
    <rPh sb="5" eb="7">
      <t>カイゾウ</t>
    </rPh>
    <rPh sb="7" eb="9">
      <t>ジギョウ</t>
    </rPh>
    <rPh sb="9" eb="12">
      <t>ホジョキン</t>
    </rPh>
    <phoneticPr fontId="8"/>
  </si>
  <si>
    <t>個人</t>
    <rPh sb="0" eb="2">
      <t>コジン</t>
    </rPh>
    <phoneticPr fontId="8"/>
  </si>
  <si>
    <t>高齢者の居住に適するよう住宅を改造する費用に対する補助</t>
    <rPh sb="12" eb="14">
      <t>ジュウタク</t>
    </rPh>
    <rPh sb="19" eb="21">
      <t>ヒヨウ</t>
    </rPh>
    <rPh sb="22" eb="23">
      <t>タイ</t>
    </rPh>
    <rPh sb="25" eb="27">
      <t>ホジョ</t>
    </rPh>
    <phoneticPr fontId="8"/>
  </si>
  <si>
    <t>集会施設等補修補助金</t>
    <rPh sb="0" eb="2">
      <t>シュウカイ</t>
    </rPh>
    <rPh sb="2" eb="4">
      <t>シセツ</t>
    </rPh>
    <rPh sb="4" eb="5">
      <t>トウ</t>
    </rPh>
    <rPh sb="5" eb="7">
      <t>ホシュウ</t>
    </rPh>
    <rPh sb="7" eb="10">
      <t>ホジョキン</t>
    </rPh>
    <phoneticPr fontId="8"/>
  </si>
  <si>
    <t>自治会等</t>
    <rPh sb="0" eb="3">
      <t>ジチカイ</t>
    </rPh>
    <rPh sb="3" eb="4">
      <t>トウ</t>
    </rPh>
    <phoneticPr fontId="8"/>
  </si>
  <si>
    <t>集会施設等の補修に対する補助</t>
    <rPh sb="0" eb="2">
      <t>シュウカイ</t>
    </rPh>
    <rPh sb="2" eb="4">
      <t>シセツ</t>
    </rPh>
    <rPh sb="4" eb="5">
      <t>トウ</t>
    </rPh>
    <rPh sb="6" eb="8">
      <t>ホシュウ</t>
    </rPh>
    <rPh sb="9" eb="10">
      <t>タイ</t>
    </rPh>
    <rPh sb="12" eb="14">
      <t>ホジョ</t>
    </rPh>
    <phoneticPr fontId="8"/>
  </si>
  <si>
    <t>計</t>
  </si>
  <si>
    <t>その他の補助金等</t>
  </si>
  <si>
    <t>特別定額給付金</t>
    <rPh sb="0" eb="2">
      <t>トクベツ</t>
    </rPh>
    <rPh sb="2" eb="4">
      <t>テイガク</t>
    </rPh>
    <rPh sb="4" eb="7">
      <t>キュウフキン</t>
    </rPh>
    <phoneticPr fontId="8"/>
  </si>
  <si>
    <t>支給対象者</t>
    <rPh sb="0" eb="5">
      <t>シキュウタイショウシャ</t>
    </rPh>
    <phoneticPr fontId="8"/>
  </si>
  <si>
    <t>新型コロナウイルス感染症緊急経済対策</t>
    <rPh sb="0" eb="2">
      <t>シンガタ</t>
    </rPh>
    <rPh sb="9" eb="12">
      <t>カンセンショウ</t>
    </rPh>
    <rPh sb="12" eb="14">
      <t>キンキュウ</t>
    </rPh>
    <rPh sb="14" eb="18">
      <t>ケイザイタイサク</t>
    </rPh>
    <phoneticPr fontId="8"/>
  </si>
  <si>
    <t>タクシー利用補助金</t>
    <rPh sb="4" eb="6">
      <t>リヨウ</t>
    </rPh>
    <rPh sb="6" eb="9">
      <t>ホジョキン</t>
    </rPh>
    <phoneticPr fontId="8"/>
  </si>
  <si>
    <t>支給対象者</t>
    <rPh sb="0" eb="2">
      <t>シキュウ</t>
    </rPh>
    <rPh sb="2" eb="4">
      <t>タイショウ</t>
    </rPh>
    <rPh sb="4" eb="5">
      <t>シャ</t>
    </rPh>
    <phoneticPr fontId="8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</si>
  <si>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8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</si>
  <si>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8"/>
  </si>
  <si>
    <t>社会福祉協議会</t>
    <rPh sb="0" eb="2">
      <t>シャカイ</t>
    </rPh>
    <rPh sb="2" eb="4">
      <t>フクシ</t>
    </rPh>
    <rPh sb="4" eb="7">
      <t>キョウギカイ</t>
    </rPh>
    <phoneticPr fontId="8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</si>
  <si>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8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</si>
  <si>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8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</si>
  <si>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8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</si>
  <si>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8"/>
  </si>
  <si>
    <t>農作物鳥獣害防止対策（防護柵設置）補助金</t>
    <rPh sb="17" eb="19">
      <t>ホジョ</t>
    </rPh>
    <rPh sb="19" eb="20">
      <t>キン</t>
    </rPh>
    <phoneticPr fontId="8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</si>
  <si>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8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</si>
  <si>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8"/>
  </si>
  <si>
    <t>若者移住定住促進給付金</t>
    <rPh sb="0" eb="2">
      <t>ワカモノ</t>
    </rPh>
    <rPh sb="2" eb="6">
      <t>イジュウテイジュウ</t>
    </rPh>
    <rPh sb="6" eb="8">
      <t>ソクシン</t>
    </rPh>
    <rPh sb="8" eb="11">
      <t>キュウフキン</t>
    </rPh>
    <phoneticPr fontId="8"/>
  </si>
  <si>
    <t>通学のため美作に転入したものに対する給付</t>
    <rPh sb="0" eb="2">
      <t>ツウガク</t>
    </rPh>
    <rPh sb="5" eb="7">
      <t>ミマサカ</t>
    </rPh>
    <rPh sb="8" eb="10">
      <t>テンニュウ</t>
    </rPh>
    <rPh sb="15" eb="16">
      <t>タイ</t>
    </rPh>
    <rPh sb="18" eb="20">
      <t>キュウフ</t>
    </rPh>
    <phoneticPr fontId="8"/>
  </si>
  <si>
    <t>民間バス運行維持費補助金</t>
    <rPh sb="11" eb="12">
      <t>キン</t>
    </rPh>
    <phoneticPr fontId="8"/>
  </si>
  <si>
    <t>民間バス事業者</t>
    <rPh sb="0" eb="2">
      <t>ミンカン</t>
    </rPh>
    <rPh sb="4" eb="7">
      <t>ジギョウシャ</t>
    </rPh>
    <phoneticPr fontId="8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</si>
  <si>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8"/>
  </si>
  <si>
    <t>中山間地域等直接支払事業補助金</t>
    <rPh sb="12" eb="15">
      <t>ホジョキン</t>
    </rPh>
    <phoneticPr fontId="8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</si>
  <si>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8"/>
  </si>
  <si>
    <t>その他</t>
    <rPh sb="2" eb="3">
      <t>タ</t>
    </rPh>
    <phoneticPr fontId="8"/>
  </si>
  <si>
    <t>財源の明細</t>
  </si>
  <si>
    <t>会計</t>
  </si>
  <si>
    <t>財源の内容</t>
  </si>
  <si>
    <t>一般会計</t>
  </si>
  <si>
    <t>税収等</t>
  </si>
  <si>
    <t>地方税</t>
    <rPh sb="0" eb="3">
      <t>チホウゼイ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</si>
  <si>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</si>
  <si>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地方交付税</t>
    <rPh sb="0" eb="2">
      <t>チホウ</t>
    </rPh>
    <rPh sb="2" eb="5">
      <t>コウフゼイ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</si>
  <si>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</si>
  <si>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</si>
  <si>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</si>
  <si>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</si>
  <si>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8"/>
  </si>
  <si>
    <t>都道府県等支出金</t>
    <rPh sb="0" eb="4">
      <t>トドウフケン</t>
    </rPh>
    <rPh sb="4" eb="5">
      <t>トウ</t>
    </rPh>
    <rPh sb="5" eb="8">
      <t>シシュツキン</t>
    </rPh>
    <phoneticPr fontId="8"/>
  </si>
  <si>
    <t>経常的_x000D_
補助金</t>
  </si>
  <si>
    <t>特別会計</t>
  </si>
  <si>
    <t>合計</t>
    <rPh sb="0" eb="2">
      <t>ゴウケイ</t>
    </rPh>
    <phoneticPr fontId="8"/>
  </si>
  <si>
    <t>税等</t>
    <rPh sb="0" eb="1">
      <t>ゼイ</t>
    </rPh>
    <rPh sb="1" eb="2">
      <t>トウ</t>
    </rPh>
    <phoneticPr fontId="8"/>
  </si>
  <si>
    <t>国県等補助金</t>
    <phoneticPr fontId="8"/>
  </si>
  <si>
    <t>財源情報の明細</t>
    <phoneticPr fontId="8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</si>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</sst>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#,##0.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3" fontId="2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10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 shrinkToFit="1"/>
    </xf>
    <xf numFmtId="3" fontId="10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/>
    </xf>
    <xf numFmtId="0" fontId="10" fillId="0" borderId="1" xfId="0" applyNumberFormat="1" applyFont="1" applyFill="1" applyBorder="1" applyAlignment="1">
      <alignment horizontal="left" vertical="center" shrinkToFit="1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Fill="1"/>
    <xf numFmtId="4" fontId="10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shrinkToFit="1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left" vertical="center" shrinkToFit="1"/>
    </xf>
    <xf numFmtId="3" fontId="10" fillId="0" borderId="1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3" fontId="10" fillId="0" borderId="1" xfId="0" applyNumberFormat="1" applyFont="1" applyBorder="1" applyAlignment="1">
      <alignment horizontal="right" vertical="center" shrinkToFit="1"/>
    </xf>
    <xf numFmtId="3" fontId="10" fillId="0" borderId="1" xfId="0" applyNumberFormat="1" applyFont="1" applyBorder="1" applyAlignment="1">
      <alignment horizontal="center" vertical="center" shrinkToFit="1"/>
    </xf>
    <xf numFmtId="3" fontId="10" fillId="0" borderId="8" xfId="0" applyNumberFormat="1" applyFont="1" applyBorder="1" applyAlignment="1">
      <alignment horizontal="center" vertical="center" shrinkToFit="1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1" fillId="0" borderId="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A4" sqref="A4"/>
    </sheetView>
  </sheetViews>
  <sheetFormatPr defaultColWidth="8.8984375" defaultRowHeight="10.8" x14ac:dyDescent="0.15"/>
  <cols>
    <col min="1" max="1" width="30.796875" style="5" customWidth="1"/>
    <col min="2" max="8" width="15.796875" style="5" customWidth="1"/>
    <col min="9" max="16384" width="8.8984375" style="5"/>
  </cols>
  <sheetData>
    <row r="1" spans="1:8" ht="21" x14ac:dyDescent="0.15">
      <c r="A1" s="59" t="s">
        <v>0</v>
      </c>
      <c r="B1" s="59"/>
      <c r="C1" s="59"/>
      <c r="D1" s="59"/>
      <c r="E1" s="59"/>
      <c r="F1" s="59"/>
      <c r="G1" s="59"/>
      <c r="H1" s="59"/>
    </row>
    <row r="2" spans="1:8" ht="13.2" x14ac:dyDescent="0.2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2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8" ht="13.2" x14ac:dyDescent="0.2">
      <c r="A4" s="1"/>
      <c r="B4" s="1"/>
      <c r="C4" s="1"/>
      <c r="D4" s="1"/>
      <c r="E4" s="1"/>
      <c r="F4" s="1"/>
      <c r="G4" s="1"/>
      <c r="H4" s="4" t="s">
        <v>4</v>
      </c>
    </row>
    <row r="5" spans="1:8" ht="32.4" x14ac:dyDescent="0.15">
      <c r="A5" s="7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15">
      <c r="A6" s="6" t="s">
        <v>13</v>
      </c>
      <c r="B6" s="3">
        <v>76150058</v>
      </c>
      <c r="C6" s="3">
        <v>2299964</v>
      </c>
      <c r="D6" s="3">
        <v>483041</v>
      </c>
      <c r="E6" s="3">
        <v>77966980</v>
      </c>
      <c r="F6" s="3">
        <v>47098376</v>
      </c>
      <c r="G6" s="3">
        <v>1388236</v>
      </c>
      <c r="H6" s="3">
        <v>30868604</v>
      </c>
    </row>
    <row r="7" spans="1:8" x14ac:dyDescent="0.15">
      <c r="A7" s="6" t="s">
        <v>14</v>
      </c>
      <c r="B7" s="3">
        <v>6155791</v>
      </c>
      <c r="C7" s="3">
        <v>96440</v>
      </c>
      <c r="D7" s="3">
        <v>6003</v>
      </c>
      <c r="E7" s="3">
        <v>6246229</v>
      </c>
      <c r="F7" s="3" t="s">
        <v>15</v>
      </c>
      <c r="G7" s="3" t="s">
        <v>15</v>
      </c>
      <c r="H7" s="3">
        <v>6246229</v>
      </c>
    </row>
    <row r="8" spans="1:8" x14ac:dyDescent="0.15">
      <c r="A8" s="6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</row>
    <row r="9" spans="1:8" x14ac:dyDescent="0.15">
      <c r="A9" s="6" t="s">
        <v>17</v>
      </c>
      <c r="B9" s="3">
        <v>60338055</v>
      </c>
      <c r="C9" s="3">
        <v>1408653</v>
      </c>
      <c r="D9" s="3">
        <v>190772</v>
      </c>
      <c r="E9" s="3">
        <v>61555936</v>
      </c>
      <c r="F9" s="3">
        <v>39801502</v>
      </c>
      <c r="G9" s="3">
        <v>1197453</v>
      </c>
      <c r="H9" s="3">
        <v>21754434</v>
      </c>
    </row>
    <row r="10" spans="1:8" x14ac:dyDescent="0.15">
      <c r="A10" s="6" t="s">
        <v>18</v>
      </c>
      <c r="B10" s="3">
        <v>769086</v>
      </c>
      <c r="C10" s="3">
        <v>439141</v>
      </c>
      <c r="D10" s="3" t="s">
        <v>15</v>
      </c>
      <c r="E10" s="3">
        <v>1208227</v>
      </c>
      <c r="F10" s="3">
        <v>190092</v>
      </c>
      <c r="G10" s="3">
        <v>58008</v>
      </c>
      <c r="H10" s="3">
        <v>1018134</v>
      </c>
    </row>
    <row r="11" spans="1:8" x14ac:dyDescent="0.15">
      <c r="A11" s="6" t="s">
        <v>19</v>
      </c>
      <c r="B11" s="3">
        <v>8602411</v>
      </c>
      <c r="C11" s="3">
        <v>345750</v>
      </c>
      <c r="D11" s="3">
        <v>1552</v>
      </c>
      <c r="E11" s="3">
        <v>8946609</v>
      </c>
      <c r="F11" s="3">
        <v>7106782</v>
      </c>
      <c r="G11" s="3">
        <v>132775</v>
      </c>
      <c r="H11" s="3">
        <v>1839827</v>
      </c>
    </row>
    <row r="12" spans="1:8" x14ac:dyDescent="0.15">
      <c r="A12" s="6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</row>
    <row r="13" spans="1:8" x14ac:dyDescent="0.15">
      <c r="A13" s="6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</row>
    <row r="14" spans="1:8" x14ac:dyDescent="0.15">
      <c r="A14" s="6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</row>
    <row r="15" spans="1:8" x14ac:dyDescent="0.15">
      <c r="A15" s="6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</row>
    <row r="16" spans="1:8" x14ac:dyDescent="0.15">
      <c r="A16" s="6" t="s">
        <v>24</v>
      </c>
      <c r="B16" s="3">
        <v>284715</v>
      </c>
      <c r="C16" s="3">
        <v>9979</v>
      </c>
      <c r="D16" s="3">
        <v>284715</v>
      </c>
      <c r="E16" s="3">
        <v>9979</v>
      </c>
      <c r="F16" s="3" t="s">
        <v>15</v>
      </c>
      <c r="G16" s="3" t="s">
        <v>15</v>
      </c>
      <c r="H16" s="3">
        <v>9979</v>
      </c>
    </row>
    <row r="17" spans="1:8" x14ac:dyDescent="0.15">
      <c r="A17" s="6" t="s">
        <v>25</v>
      </c>
      <c r="B17" s="3">
        <v>179949870</v>
      </c>
      <c r="C17" s="3">
        <v>865269</v>
      </c>
      <c r="D17" s="3">
        <v>277781</v>
      </c>
      <c r="E17" s="3">
        <v>180537357</v>
      </c>
      <c r="F17" s="3">
        <v>122799849</v>
      </c>
      <c r="G17" s="3">
        <v>3504888</v>
      </c>
      <c r="H17" s="3">
        <v>57737508</v>
      </c>
    </row>
    <row r="18" spans="1:8" x14ac:dyDescent="0.15">
      <c r="A18" s="6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</row>
    <row r="19" spans="1:8" x14ac:dyDescent="0.15">
      <c r="A19" s="6" t="s">
        <v>27</v>
      </c>
      <c r="B19" s="3">
        <v>199695</v>
      </c>
      <c r="C19" s="3">
        <v>51896</v>
      </c>
      <c r="D19" s="3">
        <v>0</v>
      </c>
      <c r="E19" s="3">
        <v>251591</v>
      </c>
      <c r="F19" s="3" t="s">
        <v>15</v>
      </c>
      <c r="G19" s="3" t="s">
        <v>15</v>
      </c>
      <c r="H19" s="3">
        <v>251591</v>
      </c>
    </row>
    <row r="20" spans="1:8" x14ac:dyDescent="0.15">
      <c r="A20" s="6" t="s">
        <v>28</v>
      </c>
      <c r="B20" s="3">
        <v>9370</v>
      </c>
      <c r="C20" s="3" t="s">
        <v>15</v>
      </c>
      <c r="D20" s="3" t="s">
        <v>15</v>
      </c>
      <c r="E20" s="3">
        <v>9370</v>
      </c>
      <c r="F20" s="3" t="s">
        <v>15</v>
      </c>
      <c r="G20" s="3" t="s">
        <v>15</v>
      </c>
      <c r="H20" s="3">
        <v>9370</v>
      </c>
    </row>
    <row r="21" spans="1:8" x14ac:dyDescent="0.15">
      <c r="A21" s="6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</row>
    <row r="22" spans="1:8" x14ac:dyDescent="0.15">
      <c r="A22" s="6" t="s">
        <v>30</v>
      </c>
      <c r="B22" s="3">
        <v>0</v>
      </c>
      <c r="C22" s="3" t="s">
        <v>15</v>
      </c>
      <c r="D22" s="3" t="s">
        <v>15</v>
      </c>
      <c r="E22" s="3">
        <v>0</v>
      </c>
      <c r="F22" s="3" t="s">
        <v>15</v>
      </c>
      <c r="G22" s="3" t="s">
        <v>15</v>
      </c>
      <c r="H22" s="3">
        <v>0</v>
      </c>
    </row>
    <row r="23" spans="1:8" x14ac:dyDescent="0.15">
      <c r="A23" s="6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</row>
    <row r="24" spans="1:8" x14ac:dyDescent="0.15">
      <c r="A24" s="6" t="s">
        <v>32</v>
      </c>
      <c r="B24" s="3">
        <v>2809907</v>
      </c>
      <c r="C24" s="3">
        <v>14052</v>
      </c>
      <c r="D24" s="3" t="s">
        <v>15</v>
      </c>
      <c r="E24" s="3">
        <v>2823959</v>
      </c>
      <c r="F24" s="3" t="s">
        <v>15</v>
      </c>
      <c r="G24" s="3" t="s">
        <v>15</v>
      </c>
      <c r="H24" s="3">
        <v>2823959</v>
      </c>
    </row>
    <row r="25" spans="1:8" x14ac:dyDescent="0.15">
      <c r="A25" s="6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</row>
    <row r="26" spans="1:8" x14ac:dyDescent="0.15">
      <c r="A26" s="6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</row>
    <row r="27" spans="1:8" x14ac:dyDescent="0.15">
      <c r="A27" s="6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</row>
    <row r="28" spans="1:8" x14ac:dyDescent="0.15">
      <c r="A28" s="6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</row>
    <row r="29" spans="1:8" x14ac:dyDescent="0.15">
      <c r="A29" s="6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</row>
    <row r="30" spans="1:8" x14ac:dyDescent="0.15">
      <c r="A30" s="6" t="s">
        <v>38</v>
      </c>
      <c r="B30" s="3">
        <v>3740</v>
      </c>
      <c r="C30" s="3" t="s">
        <v>15</v>
      </c>
      <c r="D30" s="3" t="s">
        <v>15</v>
      </c>
      <c r="E30" s="3">
        <v>3740</v>
      </c>
      <c r="F30" s="3" t="s">
        <v>15</v>
      </c>
      <c r="G30" s="3" t="s">
        <v>15</v>
      </c>
      <c r="H30" s="3">
        <v>3740</v>
      </c>
    </row>
    <row r="31" spans="1:8" x14ac:dyDescent="0.15">
      <c r="A31" s="6" t="s">
        <v>39</v>
      </c>
      <c r="B31" s="3">
        <v>1401</v>
      </c>
      <c r="C31" s="3">
        <v>0</v>
      </c>
      <c r="D31" s="3" t="s">
        <v>15</v>
      </c>
      <c r="E31" s="3">
        <v>1401</v>
      </c>
      <c r="F31" s="3" t="s">
        <v>15</v>
      </c>
      <c r="G31" s="3" t="s">
        <v>15</v>
      </c>
      <c r="H31" s="3">
        <v>1401</v>
      </c>
    </row>
    <row r="32" spans="1:8" x14ac:dyDescent="0.15">
      <c r="A32" s="6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</row>
    <row r="33" spans="1:8" x14ac:dyDescent="0.15">
      <c r="A33" s="6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</row>
    <row r="34" spans="1:8" x14ac:dyDescent="0.15">
      <c r="A34" s="6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</row>
    <row r="35" spans="1:8" x14ac:dyDescent="0.15">
      <c r="A35" s="6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</row>
    <row r="36" spans="1:8" x14ac:dyDescent="0.15">
      <c r="A36" s="6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</row>
    <row r="37" spans="1:8" x14ac:dyDescent="0.15">
      <c r="A37" s="6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</row>
    <row r="38" spans="1:8" x14ac:dyDescent="0.15">
      <c r="A38" s="6" t="s">
        <v>46</v>
      </c>
      <c r="B38" s="3">
        <v>188006</v>
      </c>
      <c r="C38" s="3">
        <v>5083</v>
      </c>
      <c r="D38" s="3" t="s">
        <v>15</v>
      </c>
      <c r="E38" s="3">
        <v>193089</v>
      </c>
      <c r="F38" s="3">
        <v>162303</v>
      </c>
      <c r="G38" s="3">
        <v>3850</v>
      </c>
      <c r="H38" s="3">
        <v>30786</v>
      </c>
    </row>
    <row r="39" spans="1:8" x14ac:dyDescent="0.15">
      <c r="A39" s="6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</row>
    <row r="40" spans="1:8" x14ac:dyDescent="0.15">
      <c r="A40" s="6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</row>
    <row r="41" spans="1:8" x14ac:dyDescent="0.15">
      <c r="A41" s="6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</row>
    <row r="42" spans="1:8" x14ac:dyDescent="0.15">
      <c r="A42" s="6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</row>
    <row r="43" spans="1:8" x14ac:dyDescent="0.15">
      <c r="A43" s="6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</row>
    <row r="44" spans="1:8" x14ac:dyDescent="0.15">
      <c r="A44" s="6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</row>
    <row r="45" spans="1:8" x14ac:dyDescent="0.15">
      <c r="A45" s="6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</row>
    <row r="46" spans="1:8" x14ac:dyDescent="0.15">
      <c r="A46" s="6" t="s">
        <v>54</v>
      </c>
      <c r="B46" s="3">
        <v>19521869</v>
      </c>
      <c r="C46" s="3">
        <v>83335</v>
      </c>
      <c r="D46" s="3" t="s">
        <v>15</v>
      </c>
      <c r="E46" s="3">
        <v>19605204</v>
      </c>
      <c r="F46" s="3">
        <v>11998886</v>
      </c>
      <c r="G46" s="3">
        <v>329997</v>
      </c>
      <c r="H46" s="3">
        <v>7606318</v>
      </c>
    </row>
    <row r="47" spans="1:8" x14ac:dyDescent="0.15">
      <c r="A47" s="6" t="s">
        <v>55</v>
      </c>
      <c r="B47" s="3">
        <v>145225982</v>
      </c>
      <c r="C47" s="3">
        <v>417060</v>
      </c>
      <c r="D47" s="3" t="s">
        <v>15</v>
      </c>
      <c r="E47" s="3">
        <v>145643042</v>
      </c>
      <c r="F47" s="3">
        <v>102651812</v>
      </c>
      <c r="G47" s="3">
        <v>2914559</v>
      </c>
      <c r="H47" s="3">
        <v>42991230</v>
      </c>
    </row>
    <row r="48" spans="1:8" x14ac:dyDescent="0.15">
      <c r="A48" s="6" t="s">
        <v>56</v>
      </c>
      <c r="B48" s="3">
        <v>11780</v>
      </c>
      <c r="C48" s="3" t="s">
        <v>15</v>
      </c>
      <c r="D48" s="3" t="s">
        <v>15</v>
      </c>
      <c r="E48" s="3">
        <v>11780</v>
      </c>
      <c r="F48" s="3">
        <v>1237</v>
      </c>
      <c r="G48" s="3">
        <v>247</v>
      </c>
      <c r="H48" s="3">
        <v>10543</v>
      </c>
    </row>
    <row r="49" spans="1:8" x14ac:dyDescent="0.15">
      <c r="A49" s="6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</row>
    <row r="50" spans="1:8" x14ac:dyDescent="0.15">
      <c r="A50" s="6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</row>
    <row r="51" spans="1:8" x14ac:dyDescent="0.15">
      <c r="A51" s="6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</row>
    <row r="52" spans="1:8" x14ac:dyDescent="0.15">
      <c r="A52" s="6" t="s">
        <v>60</v>
      </c>
      <c r="B52" s="3">
        <v>965209</v>
      </c>
      <c r="C52" s="3">
        <v>31006</v>
      </c>
      <c r="D52" s="3" t="s">
        <v>15</v>
      </c>
      <c r="E52" s="3">
        <v>996215</v>
      </c>
      <c r="F52" s="3">
        <v>489909</v>
      </c>
      <c r="G52" s="3">
        <v>27932</v>
      </c>
      <c r="H52" s="3">
        <v>506306</v>
      </c>
    </row>
    <row r="53" spans="1:8" x14ac:dyDescent="0.15">
      <c r="A53" s="6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</row>
    <row r="54" spans="1:8" x14ac:dyDescent="0.15">
      <c r="A54" s="6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</row>
    <row r="55" spans="1:8" x14ac:dyDescent="0.15">
      <c r="A55" s="6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</row>
    <row r="56" spans="1:8" x14ac:dyDescent="0.15">
      <c r="A56" s="6" t="s">
        <v>64</v>
      </c>
      <c r="B56" s="3">
        <v>550416</v>
      </c>
      <c r="C56" s="3" t="s">
        <v>15</v>
      </c>
      <c r="D56" s="3" t="s">
        <v>15</v>
      </c>
      <c r="E56" s="3">
        <v>550416</v>
      </c>
      <c r="F56" s="3">
        <v>192646</v>
      </c>
      <c r="G56" s="3">
        <v>7706</v>
      </c>
      <c r="H56" s="3">
        <v>357771</v>
      </c>
    </row>
    <row r="57" spans="1:8" x14ac:dyDescent="0.15">
      <c r="A57" s="6" t="s">
        <v>65</v>
      </c>
      <c r="B57" s="3">
        <v>2600092</v>
      </c>
      <c r="C57" s="3">
        <v>9350</v>
      </c>
      <c r="D57" s="3">
        <v>75926</v>
      </c>
      <c r="E57" s="3">
        <v>2533516</v>
      </c>
      <c r="F57" s="3">
        <v>1870320</v>
      </c>
      <c r="G57" s="3">
        <v>56458</v>
      </c>
      <c r="H57" s="3">
        <v>663196</v>
      </c>
    </row>
    <row r="58" spans="1:8" x14ac:dyDescent="0.15">
      <c r="A58" s="6" t="s">
        <v>66</v>
      </c>
      <c r="B58" s="3">
        <v>7537382</v>
      </c>
      <c r="C58" s="3">
        <v>56048</v>
      </c>
      <c r="D58" s="3">
        <v>115920</v>
      </c>
      <c r="E58" s="3">
        <v>7477510</v>
      </c>
      <c r="F58" s="3">
        <v>5416848</v>
      </c>
      <c r="G58" s="3">
        <v>160927</v>
      </c>
      <c r="H58" s="3">
        <v>2060662</v>
      </c>
    </row>
    <row r="59" spans="1:8" x14ac:dyDescent="0.15">
      <c r="A59" s="6" t="s">
        <v>67</v>
      </c>
      <c r="B59" s="3">
        <v>110113</v>
      </c>
      <c r="C59" s="3" t="s">
        <v>15</v>
      </c>
      <c r="D59" s="3" t="s">
        <v>15</v>
      </c>
      <c r="E59" s="3">
        <v>110113</v>
      </c>
      <c r="F59" s="3">
        <v>15887</v>
      </c>
      <c r="G59" s="3">
        <v>3213</v>
      </c>
      <c r="H59" s="3">
        <v>94226</v>
      </c>
    </row>
    <row r="60" spans="1:8" x14ac:dyDescent="0.15">
      <c r="A60" s="6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</row>
    <row r="61" spans="1:8" x14ac:dyDescent="0.15">
      <c r="A61" s="6" t="s">
        <v>69</v>
      </c>
      <c r="B61" s="3">
        <v>214908</v>
      </c>
      <c r="C61" s="3">
        <v>197440</v>
      </c>
      <c r="D61" s="3">
        <v>85935</v>
      </c>
      <c r="E61" s="3">
        <v>326413</v>
      </c>
      <c r="F61" s="3" t="s">
        <v>15</v>
      </c>
      <c r="G61" s="3" t="s">
        <v>15</v>
      </c>
      <c r="H61" s="3">
        <v>326413</v>
      </c>
    </row>
    <row r="62" spans="1:8" x14ac:dyDescent="0.15">
      <c r="A62" s="6" t="s">
        <v>70</v>
      </c>
      <c r="B62" s="3">
        <v>4223335</v>
      </c>
      <c r="C62" s="3">
        <v>193205</v>
      </c>
      <c r="D62" s="3">
        <v>111110</v>
      </c>
      <c r="E62" s="3">
        <v>4305430</v>
      </c>
      <c r="F62" s="3">
        <v>3217163</v>
      </c>
      <c r="G62" s="3">
        <v>237950</v>
      </c>
      <c r="H62" s="3">
        <v>1088267</v>
      </c>
    </row>
    <row r="63" spans="1:8" x14ac:dyDescent="0.15">
      <c r="A63" s="6" t="s">
        <v>71</v>
      </c>
      <c r="B63" s="3" t="s">
        <v>15</v>
      </c>
      <c r="C63" s="3" t="s">
        <v>15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</row>
    <row r="64" spans="1:8" x14ac:dyDescent="0.15">
      <c r="A64" s="6" t="s">
        <v>72</v>
      </c>
      <c r="B64" s="3">
        <v>3999845</v>
      </c>
      <c r="C64" s="3">
        <v>193205</v>
      </c>
      <c r="D64" s="3">
        <v>111110</v>
      </c>
      <c r="E64" s="3">
        <v>4081940</v>
      </c>
      <c r="F64" s="3">
        <v>3217163</v>
      </c>
      <c r="G64" s="3">
        <v>237950</v>
      </c>
      <c r="H64" s="3">
        <v>864777</v>
      </c>
    </row>
    <row r="65" spans="1:8" x14ac:dyDescent="0.15">
      <c r="A65" s="6" t="s">
        <v>73</v>
      </c>
      <c r="B65" s="3">
        <v>223490</v>
      </c>
      <c r="C65" s="3" t="s">
        <v>15</v>
      </c>
      <c r="D65" s="3" t="s">
        <v>15</v>
      </c>
      <c r="E65" s="3">
        <v>223490</v>
      </c>
      <c r="F65" s="3" t="s">
        <v>15</v>
      </c>
      <c r="G65" s="3" t="s">
        <v>15</v>
      </c>
      <c r="H65" s="3">
        <v>223490</v>
      </c>
    </row>
    <row r="66" spans="1:8" x14ac:dyDescent="0.15">
      <c r="A66" s="6" t="s">
        <v>74</v>
      </c>
      <c r="B66" s="3">
        <v>260323263</v>
      </c>
      <c r="C66" s="3">
        <v>3358437</v>
      </c>
      <c r="D66" s="3">
        <v>871933</v>
      </c>
      <c r="E66" s="3">
        <v>262809767</v>
      </c>
      <c r="F66" s="3">
        <v>173115388</v>
      </c>
      <c r="G66" s="3">
        <v>5131075</v>
      </c>
      <c r="H66" s="3">
        <v>89694379</v>
      </c>
    </row>
  </sheetData>
  <mergeCells count="1">
    <mergeCell ref="A1:H1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6" sqref="C16"/>
    </sheetView>
  </sheetViews>
  <sheetFormatPr defaultColWidth="8" defaultRowHeight="15" x14ac:dyDescent="0.4"/>
  <cols>
    <col min="1" max="1" width="20.59765625" style="9" customWidth="1"/>
    <col min="2" max="9" width="11.59765625" style="9" customWidth="1"/>
    <col min="10" max="16384" width="8" style="9"/>
  </cols>
  <sheetData>
    <row r="1" spans="1:9" ht="28.8" x14ac:dyDescent="0.7">
      <c r="A1" s="8" t="s">
        <v>227</v>
      </c>
    </row>
    <row r="2" spans="1:9" ht="18" x14ac:dyDescent="0.45">
      <c r="A2" s="10" t="s">
        <v>1</v>
      </c>
    </row>
    <row r="3" spans="1:9" ht="18" x14ac:dyDescent="0.45">
      <c r="A3" s="11" t="s">
        <v>85</v>
      </c>
    </row>
    <row r="4" spans="1:9" ht="18" x14ac:dyDescent="0.45">
      <c r="I4" s="13" t="s">
        <v>87</v>
      </c>
    </row>
    <row r="5" spans="1:9" ht="37.5" customHeight="1" x14ac:dyDescent="0.4">
      <c r="A5" s="42" t="s">
        <v>196</v>
      </c>
      <c r="B5" s="14" t="s">
        <v>228</v>
      </c>
      <c r="C5" s="15" t="s">
        <v>229</v>
      </c>
      <c r="D5" s="15" t="s">
        <v>230</v>
      </c>
      <c r="E5" s="15" t="s">
        <v>231</v>
      </c>
      <c r="F5" s="15" t="s">
        <v>232</v>
      </c>
      <c r="G5" s="15" t="s">
        <v>233</v>
      </c>
      <c r="H5" s="14" t="s">
        <v>234</v>
      </c>
      <c r="I5" s="15" t="s">
        <v>235</v>
      </c>
    </row>
    <row r="6" spans="1:9" ht="18" customHeight="1" x14ac:dyDescent="0.4">
      <c r="A6" s="45">
        <f>SUM(B6:H6)</f>
        <v>23911252</v>
      </c>
      <c r="B6" s="34">
        <v>23444962</v>
      </c>
      <c r="C6" s="34">
        <v>328558</v>
      </c>
      <c r="D6" s="34">
        <v>119233</v>
      </c>
      <c r="E6" s="34">
        <v>14743</v>
      </c>
      <c r="F6" s="34">
        <v>1931</v>
      </c>
      <c r="G6" s="34">
        <v>1642</v>
      </c>
      <c r="H6" s="34">
        <v>183</v>
      </c>
      <c r="I6" s="46">
        <v>0.19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9" sqref="B9"/>
    </sheetView>
  </sheetViews>
  <sheetFormatPr defaultColWidth="8" defaultRowHeight="15" x14ac:dyDescent="0.4"/>
  <cols>
    <col min="1" max="1" width="20.59765625" style="9" customWidth="1"/>
    <col min="2" max="2" width="101.59765625" style="9" customWidth="1"/>
    <col min="3" max="16384" width="8" style="9"/>
  </cols>
  <sheetData>
    <row r="1" spans="1:2" ht="28.8" x14ac:dyDescent="0.7">
      <c r="A1" s="8" t="s">
        <v>236</v>
      </c>
    </row>
    <row r="2" spans="1:2" ht="18" x14ac:dyDescent="0.45">
      <c r="A2" s="10" t="s">
        <v>1</v>
      </c>
    </row>
    <row r="3" spans="1:2" ht="18" x14ac:dyDescent="0.45">
      <c r="A3" s="11" t="s">
        <v>85</v>
      </c>
    </row>
    <row r="4" spans="1:2" ht="18" x14ac:dyDescent="0.45">
      <c r="B4" s="13" t="s">
        <v>87</v>
      </c>
    </row>
    <row r="5" spans="1:2" ht="22.5" customHeight="1" x14ac:dyDescent="0.4">
      <c r="A5" s="47" t="s">
        <v>237</v>
      </c>
      <c r="B5" s="14" t="s">
        <v>238</v>
      </c>
    </row>
    <row r="6" spans="1:2" ht="18" customHeight="1" x14ac:dyDescent="0.4">
      <c r="A6" s="48" t="s">
        <v>115</v>
      </c>
      <c r="B6" s="30" t="s">
        <v>115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8" sqref="D8"/>
    </sheetView>
  </sheetViews>
  <sheetFormatPr defaultColWidth="8" defaultRowHeight="15" x14ac:dyDescent="0.4"/>
  <cols>
    <col min="1" max="1" width="17" style="9" customWidth="1"/>
    <col min="2" max="6" width="18.796875" style="9" customWidth="1"/>
    <col min="7" max="16384" width="8" style="9"/>
  </cols>
  <sheetData>
    <row r="1" spans="1:6" ht="28.8" x14ac:dyDescent="0.7">
      <c r="A1" s="8" t="s">
        <v>239</v>
      </c>
    </row>
    <row r="2" spans="1:6" ht="18" x14ac:dyDescent="0.45">
      <c r="A2" s="10" t="s">
        <v>1</v>
      </c>
    </row>
    <row r="3" spans="1:6" ht="18" x14ac:dyDescent="0.45">
      <c r="A3" s="10" t="s">
        <v>85</v>
      </c>
    </row>
    <row r="4" spans="1:6" ht="18" x14ac:dyDescent="0.45">
      <c r="F4" s="13" t="s">
        <v>87</v>
      </c>
    </row>
    <row r="5" spans="1:6" ht="22.5" customHeight="1" x14ac:dyDescent="0.4">
      <c r="A5" s="60" t="s">
        <v>5</v>
      </c>
      <c r="B5" s="60" t="s">
        <v>240</v>
      </c>
      <c r="C5" s="60" t="s">
        <v>241</v>
      </c>
      <c r="D5" s="60" t="s">
        <v>242</v>
      </c>
      <c r="E5" s="60"/>
      <c r="F5" s="60" t="s">
        <v>243</v>
      </c>
    </row>
    <row r="6" spans="1:6" ht="22.5" customHeight="1" x14ac:dyDescent="0.4">
      <c r="A6" s="60"/>
      <c r="B6" s="60"/>
      <c r="C6" s="60"/>
      <c r="D6" s="14" t="s">
        <v>244</v>
      </c>
      <c r="E6" s="14" t="s">
        <v>83</v>
      </c>
      <c r="F6" s="60"/>
    </row>
    <row r="7" spans="1:6" ht="18" customHeight="1" x14ac:dyDescent="0.4">
      <c r="A7" s="33" t="s">
        <v>245</v>
      </c>
      <c r="B7" s="36">
        <v>42010</v>
      </c>
      <c r="C7" s="17">
        <v>30789</v>
      </c>
      <c r="D7" s="17"/>
      <c r="E7" s="17"/>
      <c r="F7" s="36">
        <f>B7+C7-D7-E7</f>
        <v>72799</v>
      </c>
    </row>
    <row r="8" spans="1:6" ht="18" customHeight="1" x14ac:dyDescent="0.4">
      <c r="A8" s="33" t="s">
        <v>246</v>
      </c>
      <c r="B8" s="36">
        <v>106025</v>
      </c>
      <c r="C8" s="17">
        <v>16271</v>
      </c>
      <c r="D8" s="17">
        <v>24062</v>
      </c>
      <c r="E8" s="17"/>
      <c r="F8" s="36">
        <f>B8+C8-D8-E8</f>
        <v>98234</v>
      </c>
    </row>
    <row r="9" spans="1:6" ht="18" customHeight="1" x14ac:dyDescent="0.4">
      <c r="A9" s="33" t="s">
        <v>247</v>
      </c>
      <c r="B9" s="36">
        <v>2025257</v>
      </c>
      <c r="C9" s="17"/>
      <c r="D9" s="17">
        <v>219624</v>
      </c>
      <c r="E9" s="17"/>
      <c r="F9" s="36">
        <f>B9+C9-D9-E9</f>
        <v>1805633</v>
      </c>
    </row>
    <row r="10" spans="1:6" ht="18" customHeight="1" x14ac:dyDescent="0.4">
      <c r="A10" s="33" t="s">
        <v>248</v>
      </c>
      <c r="B10" s="36">
        <v>8000</v>
      </c>
      <c r="C10" s="17"/>
      <c r="D10" s="17"/>
      <c r="E10" s="17">
        <v>8000</v>
      </c>
      <c r="F10" s="36">
        <f>B10+C10-D10-E10</f>
        <v>0</v>
      </c>
    </row>
    <row r="11" spans="1:6" ht="18" customHeight="1" x14ac:dyDescent="0.4">
      <c r="A11" s="33" t="s">
        <v>249</v>
      </c>
      <c r="B11" s="36">
        <v>236995</v>
      </c>
      <c r="C11" s="17">
        <v>229715</v>
      </c>
      <c r="D11" s="17">
        <v>236995</v>
      </c>
      <c r="E11" s="17"/>
      <c r="F11" s="36">
        <f>B11+C11-D11-E11</f>
        <v>229715</v>
      </c>
    </row>
    <row r="12" spans="1:6" ht="18" customHeight="1" x14ac:dyDescent="0.4">
      <c r="A12" s="30" t="s">
        <v>74</v>
      </c>
      <c r="B12" s="36">
        <f>SUM(B7:B11)</f>
        <v>2418287</v>
      </c>
      <c r="C12" s="36">
        <f>SUM(C7:C11)</f>
        <v>276775</v>
      </c>
      <c r="D12" s="36">
        <f>SUM(D7:D11)</f>
        <v>480681</v>
      </c>
      <c r="E12" s="36">
        <f>SUM(E7:E11)</f>
        <v>8000</v>
      </c>
      <c r="F12" s="36">
        <f>SUM(F7:F11)</f>
        <v>2206381</v>
      </c>
    </row>
  </sheetData>
  <mergeCells count="5">
    <mergeCell ref="A5:A6"/>
    <mergeCell ref="B5:B6"/>
    <mergeCell ref="C5:C6"/>
    <mergeCell ref="D5:E5"/>
    <mergeCell ref="F5:F6"/>
  </mergeCells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6" zoomScale="115" zoomScaleNormal="115" workbookViewId="0">
      <selection activeCell="G11" sqref="G11"/>
    </sheetView>
  </sheetViews>
  <sheetFormatPr defaultColWidth="8" defaultRowHeight="15" x14ac:dyDescent="0.4"/>
  <cols>
    <col min="1" max="1" width="16" style="9" customWidth="1"/>
    <col min="2" max="2" width="30.3984375" style="9" customWidth="1"/>
    <col min="3" max="3" width="15.19921875" style="9" customWidth="1"/>
    <col min="4" max="4" width="11.796875" style="9" customWidth="1"/>
    <col min="5" max="5" width="30.5" style="9" customWidth="1"/>
    <col min="6" max="16384" width="8" style="9"/>
  </cols>
  <sheetData>
    <row r="1" spans="1:5" ht="28.8" x14ac:dyDescent="0.7">
      <c r="A1" s="8" t="s">
        <v>250</v>
      </c>
    </row>
    <row r="2" spans="1:5" ht="18" x14ac:dyDescent="0.45">
      <c r="A2" s="10" t="s">
        <v>1</v>
      </c>
    </row>
    <row r="3" spans="1:5" ht="18" x14ac:dyDescent="0.45">
      <c r="A3" s="11" t="s">
        <v>85</v>
      </c>
    </row>
    <row r="4" spans="1:5" ht="18" x14ac:dyDescent="0.45">
      <c r="E4" s="13" t="s">
        <v>87</v>
      </c>
    </row>
    <row r="5" spans="1:5" ht="22.5" customHeight="1" x14ac:dyDescent="0.4">
      <c r="A5" s="14" t="s">
        <v>5</v>
      </c>
      <c r="B5" s="14" t="s">
        <v>251</v>
      </c>
      <c r="C5" s="14" t="s">
        <v>252</v>
      </c>
      <c r="D5" s="14" t="s">
        <v>253</v>
      </c>
      <c r="E5" s="14" t="s">
        <v>254</v>
      </c>
    </row>
    <row r="6" spans="1:5" ht="18" customHeight="1" x14ac:dyDescent="0.4">
      <c r="A6" s="63" t="s">
        <v>255</v>
      </c>
      <c r="B6" s="49" t="s">
        <v>256</v>
      </c>
      <c r="C6" s="16" t="s">
        <v>257</v>
      </c>
      <c r="D6" s="50">
        <v>92341</v>
      </c>
      <c r="E6" s="16" t="s">
        <v>258</v>
      </c>
    </row>
    <row r="7" spans="1:5" ht="18" customHeight="1" x14ac:dyDescent="0.4">
      <c r="A7" s="63"/>
      <c r="B7" s="49" t="s">
        <v>259</v>
      </c>
      <c r="C7" s="16" t="s">
        <v>260</v>
      </c>
      <c r="D7" s="50">
        <v>3509</v>
      </c>
      <c r="E7" s="16" t="s">
        <v>261</v>
      </c>
    </row>
    <row r="8" spans="1:5" ht="18" customHeight="1" x14ac:dyDescent="0.4">
      <c r="A8" s="64"/>
      <c r="B8" s="49" t="s">
        <v>262</v>
      </c>
      <c r="C8" s="35" t="s">
        <v>263</v>
      </c>
      <c r="D8" s="51">
        <v>5704</v>
      </c>
      <c r="E8" s="35" t="s">
        <v>264</v>
      </c>
    </row>
    <row r="9" spans="1:5" ht="18" customHeight="1" x14ac:dyDescent="0.4">
      <c r="A9" s="65"/>
      <c r="B9" s="52" t="s">
        <v>265</v>
      </c>
      <c r="C9" s="53"/>
      <c r="D9" s="50">
        <f>SUM(D6:D8)</f>
        <v>101554</v>
      </c>
      <c r="E9" s="53"/>
    </row>
    <row r="10" spans="1:5" ht="18" customHeight="1" x14ac:dyDescent="0.4">
      <c r="A10" s="64" t="s">
        <v>266</v>
      </c>
      <c r="B10" s="16" t="s">
        <v>267</v>
      </c>
      <c r="C10" s="16" t="s">
        <v>268</v>
      </c>
      <c r="D10" s="50">
        <v>2719700</v>
      </c>
      <c r="E10" s="49" t="s">
        <v>269</v>
      </c>
    </row>
    <row r="11" spans="1:5" ht="18" customHeight="1" x14ac:dyDescent="0.4">
      <c r="A11" s="64"/>
      <c r="B11" s="16" t="s">
        <v>270</v>
      </c>
      <c r="C11" s="16" t="s">
        <v>271</v>
      </c>
      <c r="D11" s="50">
        <v>33396</v>
      </c>
      <c r="E11" s="49" t="s">
        <v>272</v>
      </c>
    </row>
    <row r="12" spans="1:5" ht="18" customHeight="1" x14ac:dyDescent="0.4">
      <c r="A12" s="64"/>
      <c r="B12" s="16" t="s">
        <v>273</v>
      </c>
      <c r="C12" s="16" t="s">
        <v>274</v>
      </c>
      <c r="D12" s="50">
        <v>46340</v>
      </c>
      <c r="E12" s="49" t="s">
        <v>275</v>
      </c>
    </row>
    <row r="13" spans="1:5" ht="18" customHeight="1" x14ac:dyDescent="0.4">
      <c r="A13" s="64"/>
      <c r="B13" s="16" t="s">
        <v>276</v>
      </c>
      <c r="C13" s="16" t="s">
        <v>277</v>
      </c>
      <c r="D13" s="50">
        <v>134467</v>
      </c>
      <c r="E13" s="49" t="s">
        <v>278</v>
      </c>
    </row>
    <row r="14" spans="1:5" ht="18" customHeight="1" x14ac:dyDescent="0.4">
      <c r="A14" s="64"/>
      <c r="B14" s="16" t="s">
        <v>279</v>
      </c>
      <c r="C14" s="16" t="s">
        <v>280</v>
      </c>
      <c r="D14" s="50">
        <v>47977</v>
      </c>
      <c r="E14" s="49" t="s">
        <v>281</v>
      </c>
    </row>
    <row r="15" spans="1:5" ht="18" customHeight="1" x14ac:dyDescent="0.4">
      <c r="A15" s="64"/>
      <c r="B15" s="16" t="s">
        <v>282</v>
      </c>
      <c r="C15" s="16" t="s">
        <v>268</v>
      </c>
      <c r="D15" s="50">
        <v>4245</v>
      </c>
      <c r="E15" s="49" t="s">
        <v>283</v>
      </c>
    </row>
    <row r="16" spans="1:5" ht="18" customHeight="1" x14ac:dyDescent="0.4">
      <c r="A16" s="64"/>
      <c r="B16" s="16" t="s">
        <v>284</v>
      </c>
      <c r="C16" s="16" t="s">
        <v>285</v>
      </c>
      <c r="D16" s="50">
        <v>36749</v>
      </c>
      <c r="E16" s="49" t="s">
        <v>286</v>
      </c>
    </row>
    <row r="17" spans="1:5" ht="18" customHeight="1" x14ac:dyDescent="0.4">
      <c r="A17" s="64"/>
      <c r="B17" s="16" t="s">
        <v>287</v>
      </c>
      <c r="C17" s="16" t="s">
        <v>271</v>
      </c>
      <c r="D17" s="50">
        <v>125160</v>
      </c>
      <c r="E17" s="49" t="s">
        <v>288</v>
      </c>
    </row>
    <row r="18" spans="1:5" ht="18" customHeight="1" x14ac:dyDescent="0.4">
      <c r="A18" s="64"/>
      <c r="B18" s="16" t="s">
        <v>289</v>
      </c>
      <c r="C18" s="51"/>
      <c r="D18" s="51">
        <v>4284678</v>
      </c>
      <c r="E18" s="51"/>
    </row>
    <row r="19" spans="1:5" ht="18" customHeight="1" x14ac:dyDescent="0.4">
      <c r="A19" s="65"/>
      <c r="B19" s="52" t="s">
        <v>265</v>
      </c>
      <c r="C19" s="53"/>
      <c r="D19" s="51">
        <f>SUM(D10:D18)</f>
        <v>7432712</v>
      </c>
      <c r="E19" s="53"/>
    </row>
    <row r="20" spans="1:5" ht="18" customHeight="1" x14ac:dyDescent="0.4">
      <c r="A20" s="30" t="s">
        <v>74</v>
      </c>
      <c r="B20" s="53"/>
      <c r="C20" s="53"/>
      <c r="D20" s="50">
        <f>D9+D19</f>
        <v>7534266</v>
      </c>
      <c r="E20" s="53"/>
    </row>
  </sheetData>
  <mergeCells count="2">
    <mergeCell ref="A6:A9"/>
    <mergeCell ref="A10:A19"/>
  </mergeCells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H9" sqref="H9"/>
    </sheetView>
  </sheetViews>
  <sheetFormatPr defaultColWidth="8" defaultRowHeight="15" x14ac:dyDescent="0.4"/>
  <cols>
    <col min="1" max="1" width="26" style="9" customWidth="1"/>
    <col min="2" max="3" width="22.3984375" style="9" customWidth="1"/>
    <col min="4" max="4" width="26" style="9" customWidth="1"/>
    <col min="5" max="5" width="22.3984375" style="9" customWidth="1"/>
    <col min="6" max="16384" width="8" style="9"/>
  </cols>
  <sheetData>
    <row r="1" spans="1:5" ht="28.8" x14ac:dyDescent="0.7">
      <c r="A1" s="8" t="s">
        <v>290</v>
      </c>
    </row>
    <row r="2" spans="1:5" ht="18" x14ac:dyDescent="0.45">
      <c r="A2" s="10" t="s">
        <v>1</v>
      </c>
    </row>
    <row r="3" spans="1:5" ht="18" x14ac:dyDescent="0.45">
      <c r="A3" s="10" t="s">
        <v>85</v>
      </c>
    </row>
    <row r="4" spans="1:5" ht="18" x14ac:dyDescent="0.45">
      <c r="E4" s="13" t="s">
        <v>87</v>
      </c>
    </row>
    <row r="5" spans="1:5" ht="22.5" customHeight="1" x14ac:dyDescent="0.4">
      <c r="A5" s="14" t="s">
        <v>291</v>
      </c>
      <c r="B5" s="14" t="s">
        <v>5</v>
      </c>
      <c r="C5" s="60" t="s">
        <v>292</v>
      </c>
      <c r="D5" s="60"/>
      <c r="E5" s="14" t="s">
        <v>253</v>
      </c>
    </row>
    <row r="6" spans="1:5" ht="18" customHeight="1" x14ac:dyDescent="0.4">
      <c r="A6" s="65" t="s">
        <v>293</v>
      </c>
      <c r="B6" s="65" t="s">
        <v>294</v>
      </c>
      <c r="C6" s="64" t="s">
        <v>295</v>
      </c>
      <c r="D6" s="67"/>
      <c r="E6" s="17">
        <v>3537367</v>
      </c>
    </row>
    <row r="7" spans="1:5" ht="18" customHeight="1" x14ac:dyDescent="0.4">
      <c r="A7" s="65"/>
      <c r="B7" s="65"/>
      <c r="C7" s="64" t="s">
        <v>296</v>
      </c>
      <c r="D7" s="67"/>
      <c r="E7" s="17">
        <v>273428</v>
      </c>
    </row>
    <row r="8" spans="1:5" ht="18" customHeight="1" x14ac:dyDescent="0.4">
      <c r="A8" s="65"/>
      <c r="B8" s="65"/>
      <c r="C8" s="64" t="s">
        <v>297</v>
      </c>
      <c r="D8" s="67"/>
      <c r="E8" s="17">
        <v>9865074</v>
      </c>
    </row>
    <row r="9" spans="1:5" ht="18" customHeight="1" x14ac:dyDescent="0.4">
      <c r="A9" s="65"/>
      <c r="B9" s="65"/>
      <c r="C9" s="64" t="s">
        <v>298</v>
      </c>
      <c r="D9" s="67"/>
      <c r="E9" s="17">
        <v>592144</v>
      </c>
    </row>
    <row r="10" spans="1:5" ht="18" customHeight="1" x14ac:dyDescent="0.4">
      <c r="A10" s="65"/>
      <c r="B10" s="65"/>
      <c r="C10" s="64" t="s">
        <v>299</v>
      </c>
      <c r="D10" s="67"/>
      <c r="E10" s="17">
        <v>168922</v>
      </c>
    </row>
    <row r="11" spans="1:5" ht="18" customHeight="1" x14ac:dyDescent="0.4">
      <c r="A11" s="65"/>
      <c r="B11" s="65"/>
      <c r="C11" s="64" t="s">
        <v>289</v>
      </c>
      <c r="D11" s="67"/>
      <c r="E11" s="17">
        <f>E12-E6-E7-E8-E9-E10</f>
        <v>301037</v>
      </c>
    </row>
    <row r="12" spans="1:5" ht="18" customHeight="1" x14ac:dyDescent="0.4">
      <c r="A12" s="65"/>
      <c r="B12" s="65"/>
      <c r="C12" s="65" t="s">
        <v>183</v>
      </c>
      <c r="D12" s="67"/>
      <c r="E12" s="17">
        <v>14737972</v>
      </c>
    </row>
    <row r="13" spans="1:5" ht="18" customHeight="1" x14ac:dyDescent="0.4">
      <c r="A13" s="65"/>
      <c r="B13" s="65" t="s">
        <v>300</v>
      </c>
      <c r="C13" s="66" t="s">
        <v>301</v>
      </c>
      <c r="D13" s="33" t="s">
        <v>302</v>
      </c>
      <c r="E13" s="17">
        <v>209331</v>
      </c>
    </row>
    <row r="14" spans="1:5" ht="18" customHeight="1" x14ac:dyDescent="0.4">
      <c r="A14" s="65"/>
      <c r="B14" s="65"/>
      <c r="C14" s="65"/>
      <c r="D14" s="33" t="s">
        <v>303</v>
      </c>
      <c r="E14" s="17">
        <v>62258</v>
      </c>
    </row>
    <row r="15" spans="1:5" ht="18" customHeight="1" x14ac:dyDescent="0.4">
      <c r="A15" s="65"/>
      <c r="B15" s="65"/>
      <c r="C15" s="65"/>
      <c r="D15" s="30" t="s">
        <v>265</v>
      </c>
      <c r="E15" s="17">
        <f>SUM(E13:E14)</f>
        <v>271589</v>
      </c>
    </row>
    <row r="16" spans="1:5" ht="18" customHeight="1" x14ac:dyDescent="0.4">
      <c r="A16" s="65"/>
      <c r="B16" s="65"/>
      <c r="C16" s="66" t="s">
        <v>304</v>
      </c>
      <c r="D16" s="33" t="s">
        <v>302</v>
      </c>
      <c r="E16" s="17">
        <v>5020074</v>
      </c>
    </row>
    <row r="17" spans="1:5" ht="18" customHeight="1" x14ac:dyDescent="0.4">
      <c r="A17" s="65"/>
      <c r="B17" s="65"/>
      <c r="C17" s="65"/>
      <c r="D17" s="33" t="s">
        <v>303</v>
      </c>
      <c r="E17" s="17">
        <v>1161284</v>
      </c>
    </row>
    <row r="18" spans="1:5" ht="18" customHeight="1" x14ac:dyDescent="0.4">
      <c r="A18" s="65"/>
      <c r="B18" s="65"/>
      <c r="C18" s="65"/>
      <c r="D18" s="30" t="s">
        <v>265</v>
      </c>
      <c r="E18" s="17">
        <f>SUM(E16:E17)</f>
        <v>6181358</v>
      </c>
    </row>
    <row r="19" spans="1:5" ht="18" customHeight="1" x14ac:dyDescent="0.4">
      <c r="A19" s="67"/>
      <c r="B19" s="67"/>
      <c r="C19" s="65" t="s">
        <v>183</v>
      </c>
      <c r="D19" s="67"/>
      <c r="E19" s="17">
        <f>E15+E18</f>
        <v>6452947</v>
      </c>
    </row>
    <row r="20" spans="1:5" ht="18" customHeight="1" x14ac:dyDescent="0.4">
      <c r="A20" s="67"/>
      <c r="B20" s="65" t="s">
        <v>74</v>
      </c>
      <c r="C20" s="67"/>
      <c r="D20" s="67"/>
      <c r="E20" s="17">
        <f>E12+E19</f>
        <v>21190919</v>
      </c>
    </row>
    <row r="21" spans="1:5" ht="18" customHeight="1" x14ac:dyDescent="0.4">
      <c r="A21" s="68" t="s">
        <v>305</v>
      </c>
      <c r="B21" s="65" t="s">
        <v>294</v>
      </c>
      <c r="C21" s="64"/>
      <c r="D21" s="67"/>
      <c r="E21" s="17">
        <v>0</v>
      </c>
    </row>
    <row r="22" spans="1:5" ht="18" customHeight="1" x14ac:dyDescent="0.4">
      <c r="A22" s="73"/>
      <c r="B22" s="65"/>
      <c r="C22" s="65" t="s">
        <v>183</v>
      </c>
      <c r="D22" s="67"/>
      <c r="E22" s="17">
        <v>0</v>
      </c>
    </row>
    <row r="23" spans="1:5" ht="18" customHeight="1" x14ac:dyDescent="0.4">
      <c r="A23" s="73"/>
      <c r="B23" s="65" t="s">
        <v>300</v>
      </c>
      <c r="C23" s="66" t="s">
        <v>301</v>
      </c>
      <c r="D23" s="33" t="s">
        <v>302</v>
      </c>
      <c r="E23" s="17">
        <v>0</v>
      </c>
    </row>
    <row r="24" spans="1:5" ht="18" customHeight="1" x14ac:dyDescent="0.4">
      <c r="A24" s="73"/>
      <c r="B24" s="65"/>
      <c r="C24" s="65"/>
      <c r="D24" s="33" t="s">
        <v>303</v>
      </c>
      <c r="E24" s="17">
        <v>0</v>
      </c>
    </row>
    <row r="25" spans="1:5" ht="18" customHeight="1" x14ac:dyDescent="0.4">
      <c r="A25" s="73"/>
      <c r="B25" s="65"/>
      <c r="C25" s="65"/>
      <c r="D25" s="30" t="s">
        <v>265</v>
      </c>
      <c r="E25" s="17">
        <f>SUM(E23:E24)</f>
        <v>0</v>
      </c>
    </row>
    <row r="26" spans="1:5" ht="18" customHeight="1" x14ac:dyDescent="0.4">
      <c r="A26" s="73"/>
      <c r="B26" s="65"/>
      <c r="C26" s="66" t="s">
        <v>304</v>
      </c>
      <c r="D26" s="33" t="s">
        <v>302</v>
      </c>
      <c r="E26" s="17">
        <v>0</v>
      </c>
    </row>
    <row r="27" spans="1:5" ht="18" customHeight="1" x14ac:dyDescent="0.4">
      <c r="A27" s="73"/>
      <c r="B27" s="65"/>
      <c r="C27" s="65"/>
      <c r="D27" s="33" t="s">
        <v>303</v>
      </c>
      <c r="E27" s="17">
        <v>1056</v>
      </c>
    </row>
    <row r="28" spans="1:5" ht="18" customHeight="1" x14ac:dyDescent="0.4">
      <c r="A28" s="73"/>
      <c r="B28" s="65"/>
      <c r="C28" s="65"/>
      <c r="D28" s="30" t="s">
        <v>265</v>
      </c>
      <c r="E28" s="17">
        <f>SUM(E26:E27)</f>
        <v>1056</v>
      </c>
    </row>
    <row r="29" spans="1:5" ht="18" customHeight="1" x14ac:dyDescent="0.4">
      <c r="A29" s="73"/>
      <c r="B29" s="67"/>
      <c r="C29" s="65" t="s">
        <v>183</v>
      </c>
      <c r="D29" s="67"/>
      <c r="E29" s="17">
        <f>E22+E25+E28</f>
        <v>1056</v>
      </c>
    </row>
    <row r="30" spans="1:5" ht="18" customHeight="1" x14ac:dyDescent="0.4">
      <c r="A30" s="69"/>
      <c r="B30" s="65" t="s">
        <v>74</v>
      </c>
      <c r="C30" s="67"/>
      <c r="D30" s="67"/>
      <c r="E30" s="17">
        <f>E22+E29</f>
        <v>1056</v>
      </c>
    </row>
    <row r="31" spans="1:5" ht="18" customHeight="1" x14ac:dyDescent="0.4">
      <c r="A31" s="68" t="s">
        <v>306</v>
      </c>
      <c r="B31" s="70" t="s">
        <v>307</v>
      </c>
      <c r="C31" s="71"/>
      <c r="D31" s="72"/>
      <c r="E31" s="17">
        <f>E12+E22</f>
        <v>14737972</v>
      </c>
    </row>
    <row r="32" spans="1:5" ht="18" customHeight="1" x14ac:dyDescent="0.4">
      <c r="A32" s="69"/>
      <c r="B32" s="70" t="s">
        <v>308</v>
      </c>
      <c r="C32" s="71"/>
      <c r="D32" s="72"/>
      <c r="E32" s="17">
        <f>E19+E29</f>
        <v>6454003</v>
      </c>
    </row>
  </sheetData>
  <mergeCells count="27"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</mergeCells>
  <phoneticPr fontId="8"/>
  <pageMargins left="0.39370078740157483" right="0.39370078740157483" top="0.39370078740157483" bottom="0.39370078740157483" header="0.19685039370078741" footer="0.19685039370078741"/>
  <pageSetup paperSize="9" scale="88" orientation="landscape" cellComments="asDisplayed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Zeros="0" workbookViewId="0">
      <selection activeCell="C10" sqref="C10"/>
    </sheetView>
  </sheetViews>
  <sheetFormatPr defaultColWidth="8" defaultRowHeight="20.25" customHeight="1" x14ac:dyDescent="0.45"/>
  <cols>
    <col min="1" max="1" width="21" style="10" customWidth="1"/>
    <col min="2" max="6" width="18.796875" style="10" customWidth="1"/>
    <col min="7" max="16384" width="8" style="10"/>
  </cols>
  <sheetData>
    <row r="1" spans="1:6" ht="20.25" customHeight="1" x14ac:dyDescent="0.45">
      <c r="A1" s="74" t="s">
        <v>309</v>
      </c>
      <c r="B1" s="75"/>
      <c r="C1" s="75"/>
      <c r="D1" s="75"/>
      <c r="E1" s="75"/>
      <c r="F1" s="75"/>
    </row>
    <row r="2" spans="1:6" ht="20.25" customHeight="1" x14ac:dyDescent="0.45">
      <c r="A2" s="54" t="s">
        <v>1</v>
      </c>
      <c r="B2" s="54"/>
      <c r="C2" s="54"/>
      <c r="D2" s="54"/>
      <c r="E2" s="54"/>
      <c r="F2" s="55" t="s">
        <v>85</v>
      </c>
    </row>
    <row r="3" spans="1:6" ht="20.25" customHeight="1" x14ac:dyDescent="0.45">
      <c r="A3" s="54" t="s">
        <v>3</v>
      </c>
      <c r="B3" s="54"/>
      <c r="C3" s="54"/>
      <c r="D3" s="54"/>
      <c r="E3" s="54"/>
      <c r="F3" s="55" t="s">
        <v>4</v>
      </c>
    </row>
    <row r="4" spans="1:6" ht="20.25" customHeight="1" x14ac:dyDescent="0.45">
      <c r="A4" s="76" t="s">
        <v>5</v>
      </c>
      <c r="B4" s="78" t="s">
        <v>253</v>
      </c>
      <c r="C4" s="78" t="s">
        <v>310</v>
      </c>
      <c r="D4" s="78"/>
      <c r="E4" s="78"/>
      <c r="F4" s="78"/>
    </row>
    <row r="5" spans="1:6" ht="20.25" customHeight="1" x14ac:dyDescent="0.45">
      <c r="A5" s="76"/>
      <c r="B5" s="78"/>
      <c r="C5" s="78" t="s">
        <v>300</v>
      </c>
      <c r="D5" s="78" t="s">
        <v>311</v>
      </c>
      <c r="E5" s="78" t="s">
        <v>294</v>
      </c>
      <c r="F5" s="78" t="s">
        <v>83</v>
      </c>
    </row>
    <row r="6" spans="1:6" ht="20.25" customHeight="1" thickBot="1" x14ac:dyDescent="0.5">
      <c r="A6" s="77"/>
      <c r="B6" s="79"/>
      <c r="C6" s="79"/>
      <c r="D6" s="79"/>
      <c r="E6" s="79"/>
      <c r="F6" s="79"/>
    </row>
    <row r="7" spans="1:6" ht="20.25" customHeight="1" thickTop="1" x14ac:dyDescent="0.45">
      <c r="A7" s="56" t="s">
        <v>312</v>
      </c>
      <c r="B7" s="57">
        <v>21922360</v>
      </c>
      <c r="C7" s="57">
        <v>6182414</v>
      </c>
      <c r="D7" s="57">
        <v>852032</v>
      </c>
      <c r="E7" s="57">
        <v>14887914</v>
      </c>
      <c r="F7" s="57"/>
    </row>
    <row r="8" spans="1:6" ht="20.25" customHeight="1" x14ac:dyDescent="0.45">
      <c r="A8" s="56" t="s">
        <v>313</v>
      </c>
      <c r="B8" s="57">
        <v>2310996</v>
      </c>
      <c r="C8" s="57">
        <v>271589</v>
      </c>
      <c r="D8" s="57">
        <v>1590000</v>
      </c>
      <c r="E8" s="57">
        <v>449407</v>
      </c>
      <c r="F8" s="57"/>
    </row>
    <row r="9" spans="1:6" ht="20.25" customHeight="1" x14ac:dyDescent="0.45">
      <c r="A9" s="56" t="s">
        <v>314</v>
      </c>
      <c r="B9" s="57">
        <v>1926813</v>
      </c>
      <c r="C9" s="57"/>
      <c r="D9" s="57">
        <v>372300</v>
      </c>
      <c r="E9" s="57">
        <v>1554513</v>
      </c>
      <c r="F9" s="57"/>
    </row>
    <row r="10" spans="1:6" ht="20.25" customHeight="1" x14ac:dyDescent="0.45">
      <c r="A10" s="56" t="s">
        <v>83</v>
      </c>
      <c r="B10" s="57"/>
      <c r="C10" s="57"/>
      <c r="D10" s="57"/>
      <c r="E10" s="57">
        <v>0</v>
      </c>
      <c r="F10" s="57"/>
    </row>
    <row r="11" spans="1:6" ht="20.25" customHeight="1" x14ac:dyDescent="0.45">
      <c r="A11" s="58" t="s">
        <v>74</v>
      </c>
      <c r="B11" s="57">
        <v>26160169</v>
      </c>
      <c r="C11" s="57">
        <v>6454003</v>
      </c>
      <c r="D11" s="57">
        <v>2814332</v>
      </c>
      <c r="E11" s="57">
        <v>16891834</v>
      </c>
      <c r="F11" s="57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J8" sqref="J8"/>
    </sheetView>
  </sheetViews>
  <sheetFormatPr defaultColWidth="8" defaultRowHeight="15" x14ac:dyDescent="0.4"/>
  <cols>
    <col min="1" max="1" width="54.796875" style="9" customWidth="1"/>
    <col min="2" max="2" width="36.796875" style="9" customWidth="1"/>
    <col min="3" max="16384" width="8" style="9"/>
  </cols>
  <sheetData>
    <row r="1" spans="1:2" ht="28.8" x14ac:dyDescent="0.7">
      <c r="A1" s="8" t="s">
        <v>315</v>
      </c>
    </row>
    <row r="2" spans="1:2" ht="18" x14ac:dyDescent="0.45">
      <c r="A2" s="10" t="s">
        <v>1</v>
      </c>
    </row>
    <row r="3" spans="1:2" ht="18" x14ac:dyDescent="0.45">
      <c r="A3" s="10" t="s">
        <v>85</v>
      </c>
    </row>
    <row r="4" spans="1:2" ht="18" x14ac:dyDescent="0.45">
      <c r="B4" s="13" t="s">
        <v>87</v>
      </c>
    </row>
    <row r="5" spans="1:2" ht="22.5" customHeight="1" x14ac:dyDescent="0.4">
      <c r="A5" s="14" t="s">
        <v>140</v>
      </c>
      <c r="B5" s="14" t="s">
        <v>243</v>
      </c>
    </row>
    <row r="6" spans="1:2" ht="18" customHeight="1" x14ac:dyDescent="0.4">
      <c r="A6" s="33" t="s">
        <v>316</v>
      </c>
      <c r="B6" s="17">
        <v>1515564</v>
      </c>
    </row>
    <row r="7" spans="1:2" ht="18" customHeight="1" x14ac:dyDescent="0.4">
      <c r="A7" s="30" t="s">
        <v>74</v>
      </c>
      <c r="B7" s="36">
        <f>SUM(B6)</f>
        <v>1515564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sqref="A1:J1"/>
    </sheetView>
  </sheetViews>
  <sheetFormatPr defaultColWidth="8.8984375" defaultRowHeight="10.8" x14ac:dyDescent="0.15"/>
  <cols>
    <col min="1" max="1" width="30.796875" style="5" customWidth="1"/>
    <col min="2" max="11" width="15.796875" style="5" customWidth="1"/>
    <col min="12" max="16384" width="8.8984375" style="5"/>
  </cols>
  <sheetData>
    <row r="1" spans="1:10" ht="21" x14ac:dyDescent="0.15">
      <c r="A1" s="59" t="s">
        <v>75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3.2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2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2" x14ac:dyDescent="0.2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1.6" x14ac:dyDescent="0.15">
      <c r="A5" s="7" t="s">
        <v>5</v>
      </c>
      <c r="B5" s="2" t="s">
        <v>76</v>
      </c>
      <c r="C5" s="7" t="s">
        <v>77</v>
      </c>
      <c r="D5" s="7" t="s">
        <v>78</v>
      </c>
      <c r="E5" s="7" t="s">
        <v>79</v>
      </c>
      <c r="F5" s="7" t="s">
        <v>80</v>
      </c>
      <c r="G5" s="7" t="s">
        <v>81</v>
      </c>
      <c r="H5" s="7" t="s">
        <v>82</v>
      </c>
      <c r="I5" s="7" t="s">
        <v>83</v>
      </c>
      <c r="J5" s="7" t="s">
        <v>74</v>
      </c>
    </row>
    <row r="6" spans="1:10" x14ac:dyDescent="0.15">
      <c r="A6" s="6" t="s">
        <v>13</v>
      </c>
      <c r="B6" s="3">
        <v>2061138</v>
      </c>
      <c r="C6" s="3">
        <v>11962781</v>
      </c>
      <c r="D6" s="3">
        <v>1777345</v>
      </c>
      <c r="E6" s="3">
        <v>3789903</v>
      </c>
      <c r="F6" s="3">
        <v>4028345</v>
      </c>
      <c r="G6" s="3">
        <v>751205</v>
      </c>
      <c r="H6" s="3">
        <v>6497281</v>
      </c>
      <c r="I6" s="3">
        <v>605</v>
      </c>
      <c r="J6" s="3">
        <v>30868604</v>
      </c>
    </row>
    <row r="7" spans="1:10" x14ac:dyDescent="0.15">
      <c r="A7" s="6" t="s">
        <v>14</v>
      </c>
      <c r="B7" s="3">
        <v>734553</v>
      </c>
      <c r="C7" s="3">
        <v>2108519</v>
      </c>
      <c r="D7" s="3">
        <v>487586</v>
      </c>
      <c r="E7" s="3">
        <v>126081</v>
      </c>
      <c r="F7" s="3">
        <v>1098826</v>
      </c>
      <c r="G7" s="3">
        <v>85046</v>
      </c>
      <c r="H7" s="3">
        <v>1605616</v>
      </c>
      <c r="I7" s="3">
        <v>2</v>
      </c>
      <c r="J7" s="3">
        <v>6246229</v>
      </c>
    </row>
    <row r="8" spans="1:10" x14ac:dyDescent="0.15">
      <c r="A8" s="6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</row>
    <row r="9" spans="1:10" x14ac:dyDescent="0.15">
      <c r="A9" s="6" t="s">
        <v>17</v>
      </c>
      <c r="B9" s="3">
        <v>1210200</v>
      </c>
      <c r="C9" s="3">
        <v>8821929</v>
      </c>
      <c r="D9" s="3">
        <v>1255184</v>
      </c>
      <c r="E9" s="3">
        <v>2964635</v>
      </c>
      <c r="F9" s="3">
        <v>2384750</v>
      </c>
      <c r="G9" s="3">
        <v>612693</v>
      </c>
      <c r="H9" s="3">
        <v>4505043</v>
      </c>
      <c r="I9" s="3">
        <v>0</v>
      </c>
      <c r="J9" s="3">
        <v>21754434</v>
      </c>
    </row>
    <row r="10" spans="1:10" x14ac:dyDescent="0.15">
      <c r="A10" s="6" t="s">
        <v>18</v>
      </c>
      <c r="B10" s="3">
        <v>15061</v>
      </c>
      <c r="C10" s="3">
        <v>588917</v>
      </c>
      <c r="D10" s="3">
        <v>30621</v>
      </c>
      <c r="E10" s="3">
        <v>89970</v>
      </c>
      <c r="F10" s="3">
        <v>238155</v>
      </c>
      <c r="G10" s="3">
        <v>4172</v>
      </c>
      <c r="H10" s="3">
        <v>50636</v>
      </c>
      <c r="I10" s="3">
        <v>603</v>
      </c>
      <c r="J10" s="3">
        <v>1018134</v>
      </c>
    </row>
    <row r="11" spans="1:10" x14ac:dyDescent="0.15">
      <c r="A11" s="6" t="s">
        <v>19</v>
      </c>
      <c r="B11" s="3">
        <v>94040</v>
      </c>
      <c r="C11" s="3">
        <v>443416</v>
      </c>
      <c r="D11" s="3">
        <v>3954</v>
      </c>
      <c r="E11" s="3">
        <v>609217</v>
      </c>
      <c r="F11" s="3">
        <v>306614</v>
      </c>
      <c r="G11" s="3">
        <v>49295</v>
      </c>
      <c r="H11" s="3">
        <v>333291</v>
      </c>
      <c r="I11" s="3" t="s">
        <v>15</v>
      </c>
      <c r="J11" s="3">
        <v>1839827</v>
      </c>
    </row>
    <row r="12" spans="1:10" x14ac:dyDescent="0.15">
      <c r="A12" s="6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</row>
    <row r="13" spans="1:10" x14ac:dyDescent="0.15">
      <c r="A13" s="6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</row>
    <row r="14" spans="1:10" x14ac:dyDescent="0.15">
      <c r="A14" s="6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</row>
    <row r="15" spans="1:10" x14ac:dyDescent="0.15">
      <c r="A15" s="6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</row>
    <row r="16" spans="1:10" x14ac:dyDescent="0.15">
      <c r="A16" s="6" t="s">
        <v>24</v>
      </c>
      <c r="B16" s="3">
        <v>7284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>
        <v>2695</v>
      </c>
      <c r="I16" s="3" t="s">
        <v>15</v>
      </c>
      <c r="J16" s="3">
        <v>9979</v>
      </c>
    </row>
    <row r="17" spans="1:10" x14ac:dyDescent="0.15">
      <c r="A17" s="6" t="s">
        <v>25</v>
      </c>
      <c r="B17" s="3">
        <v>54082234</v>
      </c>
      <c r="C17" s="3">
        <v>149787</v>
      </c>
      <c r="D17" s="3">
        <v>10395</v>
      </c>
      <c r="E17" s="3">
        <v>7011</v>
      </c>
      <c r="F17" s="3">
        <v>3160889</v>
      </c>
      <c r="G17" s="3">
        <v>762</v>
      </c>
      <c r="H17" s="3">
        <v>96709</v>
      </c>
      <c r="I17" s="3">
        <v>229722</v>
      </c>
      <c r="J17" s="3">
        <v>57737508</v>
      </c>
    </row>
    <row r="18" spans="1:10" x14ac:dyDescent="0.15">
      <c r="A18" s="6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</row>
    <row r="19" spans="1:10" x14ac:dyDescent="0.15">
      <c r="A19" s="6" t="s">
        <v>27</v>
      </c>
      <c r="B19" s="3">
        <v>207986</v>
      </c>
      <c r="C19" s="3">
        <v>40309</v>
      </c>
      <c r="D19" s="3">
        <v>2917</v>
      </c>
      <c r="E19" s="3" t="s">
        <v>15</v>
      </c>
      <c r="F19" s="3">
        <v>379</v>
      </c>
      <c r="G19" s="3" t="s">
        <v>15</v>
      </c>
      <c r="H19" s="3">
        <v>0</v>
      </c>
      <c r="I19" s="3">
        <v>0</v>
      </c>
      <c r="J19" s="3">
        <v>251591</v>
      </c>
    </row>
    <row r="20" spans="1:10" x14ac:dyDescent="0.15">
      <c r="A20" s="6" t="s">
        <v>28</v>
      </c>
      <c r="B20" s="3">
        <v>5891</v>
      </c>
      <c r="C20" s="3">
        <v>0</v>
      </c>
      <c r="D20" s="3">
        <v>0</v>
      </c>
      <c r="E20" s="3">
        <v>0</v>
      </c>
      <c r="F20" s="3">
        <v>3479</v>
      </c>
      <c r="G20" s="3" t="s">
        <v>15</v>
      </c>
      <c r="H20" s="3">
        <v>0</v>
      </c>
      <c r="I20" s="3">
        <v>0</v>
      </c>
      <c r="J20" s="3">
        <v>9370</v>
      </c>
    </row>
    <row r="21" spans="1:10" x14ac:dyDescent="0.15">
      <c r="A21" s="6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</row>
    <row r="22" spans="1:10" x14ac:dyDescent="0.15">
      <c r="A22" s="6" t="s">
        <v>30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>
        <v>0</v>
      </c>
      <c r="J22" s="3">
        <v>0</v>
      </c>
    </row>
    <row r="23" spans="1:10" x14ac:dyDescent="0.15">
      <c r="A23" s="6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3" t="s">
        <v>15</v>
      </c>
    </row>
    <row r="24" spans="1:10" x14ac:dyDescent="0.15">
      <c r="A24" s="6" t="s">
        <v>32</v>
      </c>
      <c r="B24" s="3">
        <v>2507056</v>
      </c>
      <c r="C24" s="3">
        <v>109479</v>
      </c>
      <c r="D24" s="3">
        <v>5959</v>
      </c>
      <c r="E24" s="3">
        <v>7011</v>
      </c>
      <c r="F24" s="3">
        <v>97167</v>
      </c>
      <c r="G24" s="3">
        <v>579</v>
      </c>
      <c r="H24" s="3">
        <v>96709</v>
      </c>
      <c r="I24" s="3" t="s">
        <v>15</v>
      </c>
      <c r="J24" s="3">
        <v>2823959</v>
      </c>
    </row>
    <row r="25" spans="1:10" x14ac:dyDescent="0.15">
      <c r="A25" s="6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</row>
    <row r="26" spans="1:10" x14ac:dyDescent="0.15">
      <c r="A26" s="6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3" t="s">
        <v>15</v>
      </c>
    </row>
    <row r="27" spans="1:10" x14ac:dyDescent="0.15">
      <c r="A27" s="6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</row>
    <row r="28" spans="1:10" x14ac:dyDescent="0.15">
      <c r="A28" s="6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  <c r="J28" s="3" t="s">
        <v>15</v>
      </c>
    </row>
    <row r="29" spans="1:10" x14ac:dyDescent="0.15">
      <c r="A29" s="6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</row>
    <row r="30" spans="1:10" x14ac:dyDescent="0.15">
      <c r="A30" s="6" t="s">
        <v>38</v>
      </c>
      <c r="B30" s="3">
        <v>811</v>
      </c>
      <c r="C30" s="3" t="s">
        <v>15</v>
      </c>
      <c r="D30" s="3" t="s">
        <v>15</v>
      </c>
      <c r="E30" s="3" t="s">
        <v>15</v>
      </c>
      <c r="F30" s="3">
        <v>2929</v>
      </c>
      <c r="G30" s="3" t="s">
        <v>15</v>
      </c>
      <c r="H30" s="3" t="s">
        <v>15</v>
      </c>
      <c r="I30" s="3" t="s">
        <v>15</v>
      </c>
      <c r="J30" s="3">
        <v>3740</v>
      </c>
    </row>
    <row r="31" spans="1:10" x14ac:dyDescent="0.15">
      <c r="A31" s="6" t="s">
        <v>39</v>
      </c>
      <c r="B31" s="3">
        <v>1400</v>
      </c>
      <c r="C31" s="3" t="s">
        <v>15</v>
      </c>
      <c r="D31" s="3" t="s">
        <v>15</v>
      </c>
      <c r="E31" s="3" t="s">
        <v>15</v>
      </c>
      <c r="F31" s="3">
        <v>1</v>
      </c>
      <c r="G31" s="3" t="s">
        <v>15</v>
      </c>
      <c r="H31" s="3" t="s">
        <v>15</v>
      </c>
      <c r="I31" s="3">
        <v>0</v>
      </c>
      <c r="J31" s="3">
        <v>1401</v>
      </c>
    </row>
    <row r="32" spans="1:10" x14ac:dyDescent="0.15">
      <c r="A32" s="6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</row>
    <row r="33" spans="1:10" x14ac:dyDescent="0.15">
      <c r="A33" s="6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</row>
    <row r="34" spans="1:10" x14ac:dyDescent="0.15">
      <c r="A34" s="6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</row>
    <row r="35" spans="1:10" x14ac:dyDescent="0.15">
      <c r="A35" s="6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</row>
    <row r="36" spans="1:10" x14ac:dyDescent="0.15">
      <c r="A36" s="6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</row>
    <row r="37" spans="1:10" x14ac:dyDescent="0.15">
      <c r="A37" s="6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3" t="s">
        <v>15</v>
      </c>
    </row>
    <row r="38" spans="1:10" x14ac:dyDescent="0.15">
      <c r="A38" s="6" t="s">
        <v>46</v>
      </c>
      <c r="B38" s="3">
        <v>30786</v>
      </c>
      <c r="C38" s="3">
        <v>0</v>
      </c>
      <c r="D38" s="3">
        <v>0</v>
      </c>
      <c r="E38" s="3" t="s">
        <v>15</v>
      </c>
      <c r="F38" s="3" t="s">
        <v>15</v>
      </c>
      <c r="G38" s="3" t="s">
        <v>15</v>
      </c>
      <c r="H38" s="3">
        <v>0</v>
      </c>
      <c r="I38" s="3" t="s">
        <v>15</v>
      </c>
      <c r="J38" s="3">
        <v>30786</v>
      </c>
    </row>
    <row r="39" spans="1:10" x14ac:dyDescent="0.15">
      <c r="A39" s="6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3" t="s">
        <v>15</v>
      </c>
    </row>
    <row r="40" spans="1:10" x14ac:dyDescent="0.15">
      <c r="A40" s="6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3" t="s">
        <v>15</v>
      </c>
    </row>
    <row r="41" spans="1:10" x14ac:dyDescent="0.15">
      <c r="A41" s="6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3" t="s">
        <v>15</v>
      </c>
    </row>
    <row r="42" spans="1:10" x14ac:dyDescent="0.15">
      <c r="A42" s="6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3" t="s">
        <v>15</v>
      </c>
    </row>
    <row r="43" spans="1:10" x14ac:dyDescent="0.15">
      <c r="A43" s="6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3" t="s">
        <v>15</v>
      </c>
    </row>
    <row r="44" spans="1:10" x14ac:dyDescent="0.15">
      <c r="A44" s="6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3" t="s">
        <v>15</v>
      </c>
    </row>
    <row r="45" spans="1:10" x14ac:dyDescent="0.15">
      <c r="A45" s="6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3" t="s">
        <v>15</v>
      </c>
    </row>
    <row r="46" spans="1:10" x14ac:dyDescent="0.15">
      <c r="A46" s="6" t="s">
        <v>54</v>
      </c>
      <c r="B46" s="3">
        <v>7214743</v>
      </c>
      <c r="C46" s="3" t="s">
        <v>15</v>
      </c>
      <c r="D46" s="3" t="s">
        <v>15</v>
      </c>
      <c r="E46" s="3" t="s">
        <v>15</v>
      </c>
      <c r="F46" s="3">
        <v>391575</v>
      </c>
      <c r="G46" s="3" t="s">
        <v>15</v>
      </c>
      <c r="H46" s="3" t="s">
        <v>15</v>
      </c>
      <c r="I46" s="3" t="s">
        <v>15</v>
      </c>
      <c r="J46" s="3">
        <v>7606318</v>
      </c>
    </row>
    <row r="47" spans="1:10" x14ac:dyDescent="0.15">
      <c r="A47" s="6" t="s">
        <v>55</v>
      </c>
      <c r="B47" s="3">
        <v>42862338</v>
      </c>
      <c r="C47" s="3" t="s">
        <v>15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>
        <v>128892</v>
      </c>
      <c r="J47" s="3">
        <v>42991230</v>
      </c>
    </row>
    <row r="48" spans="1:10" x14ac:dyDescent="0.15">
      <c r="A48" s="6" t="s">
        <v>56</v>
      </c>
      <c r="B48" s="3" t="s">
        <v>15</v>
      </c>
      <c r="C48" s="3" t="s">
        <v>15</v>
      </c>
      <c r="D48" s="3" t="s">
        <v>15</v>
      </c>
      <c r="E48" s="3" t="s">
        <v>15</v>
      </c>
      <c r="F48" s="3">
        <v>10543</v>
      </c>
      <c r="G48" s="3" t="s">
        <v>15</v>
      </c>
      <c r="H48" s="3" t="s">
        <v>15</v>
      </c>
      <c r="I48" s="3" t="s">
        <v>15</v>
      </c>
      <c r="J48" s="3">
        <v>10543</v>
      </c>
    </row>
    <row r="49" spans="1:10" x14ac:dyDescent="0.15">
      <c r="A49" s="6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3" t="s">
        <v>15</v>
      </c>
    </row>
    <row r="50" spans="1:10" x14ac:dyDescent="0.15">
      <c r="A50" s="6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3" t="s">
        <v>15</v>
      </c>
    </row>
    <row r="51" spans="1:10" x14ac:dyDescent="0.15">
      <c r="A51" s="6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3" t="s">
        <v>15</v>
      </c>
    </row>
    <row r="52" spans="1:10" x14ac:dyDescent="0.15">
      <c r="A52" s="6" t="s">
        <v>60</v>
      </c>
      <c r="B52" s="3">
        <v>504603</v>
      </c>
      <c r="C52" s="3" t="s">
        <v>15</v>
      </c>
      <c r="D52" s="3">
        <v>1519</v>
      </c>
      <c r="E52" s="3" t="s">
        <v>15</v>
      </c>
      <c r="F52" s="3" t="s">
        <v>15</v>
      </c>
      <c r="G52" s="3">
        <v>183</v>
      </c>
      <c r="H52" s="3">
        <v>0</v>
      </c>
      <c r="I52" s="3" t="s">
        <v>15</v>
      </c>
      <c r="J52" s="3">
        <v>506306</v>
      </c>
    </row>
    <row r="53" spans="1:10" x14ac:dyDescent="0.15">
      <c r="A53" s="6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</row>
    <row r="54" spans="1:10" x14ac:dyDescent="0.15">
      <c r="A54" s="6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3" t="s">
        <v>15</v>
      </c>
    </row>
    <row r="55" spans="1:10" x14ac:dyDescent="0.15">
      <c r="A55" s="6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  <c r="J55" s="3" t="s">
        <v>15</v>
      </c>
    </row>
    <row r="56" spans="1:10" x14ac:dyDescent="0.15">
      <c r="A56" s="6" t="s">
        <v>64</v>
      </c>
      <c r="B56" s="3">
        <v>357771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  <c r="J56" s="3">
        <v>357771</v>
      </c>
    </row>
    <row r="57" spans="1:10" x14ac:dyDescent="0.15">
      <c r="A57" s="6" t="s">
        <v>65</v>
      </c>
      <c r="B57" s="3">
        <v>30136</v>
      </c>
      <c r="C57" s="3" t="s">
        <v>15</v>
      </c>
      <c r="D57" s="3" t="s">
        <v>15</v>
      </c>
      <c r="E57" s="3" t="s">
        <v>15</v>
      </c>
      <c r="F57" s="3">
        <v>633059</v>
      </c>
      <c r="G57" s="3" t="s">
        <v>15</v>
      </c>
      <c r="H57" s="3" t="s">
        <v>15</v>
      </c>
      <c r="I57" s="3" t="s">
        <v>15</v>
      </c>
      <c r="J57" s="3">
        <v>663196</v>
      </c>
    </row>
    <row r="58" spans="1:10" x14ac:dyDescent="0.15">
      <c r="A58" s="6" t="s">
        <v>66</v>
      </c>
      <c r="B58" s="3" t="s">
        <v>15</v>
      </c>
      <c r="C58" s="3" t="s">
        <v>15</v>
      </c>
      <c r="D58" s="3" t="s">
        <v>15</v>
      </c>
      <c r="E58" s="3" t="s">
        <v>15</v>
      </c>
      <c r="F58" s="3">
        <v>1959832</v>
      </c>
      <c r="G58" s="3" t="s">
        <v>15</v>
      </c>
      <c r="H58" s="3" t="s">
        <v>15</v>
      </c>
      <c r="I58" s="3">
        <v>100830</v>
      </c>
      <c r="J58" s="3">
        <v>2060662</v>
      </c>
    </row>
    <row r="59" spans="1:10" x14ac:dyDescent="0.15">
      <c r="A59" s="6" t="s">
        <v>67</v>
      </c>
      <c r="B59" s="3">
        <v>32299</v>
      </c>
      <c r="C59" s="3" t="s">
        <v>15</v>
      </c>
      <c r="D59" s="3" t="s">
        <v>15</v>
      </c>
      <c r="E59" s="3" t="s">
        <v>15</v>
      </c>
      <c r="F59" s="3">
        <v>61927</v>
      </c>
      <c r="G59" s="3" t="s">
        <v>15</v>
      </c>
      <c r="H59" s="3" t="s">
        <v>15</v>
      </c>
      <c r="I59" s="3" t="s">
        <v>15</v>
      </c>
      <c r="J59" s="3">
        <v>94226</v>
      </c>
    </row>
    <row r="60" spans="1:10" x14ac:dyDescent="0.15">
      <c r="A60" s="6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  <c r="J60" s="3" t="s">
        <v>15</v>
      </c>
    </row>
    <row r="61" spans="1:10" x14ac:dyDescent="0.15">
      <c r="A61" s="6" t="s">
        <v>69</v>
      </c>
      <c r="B61" s="3">
        <v>326413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3">
        <v>326413</v>
      </c>
    </row>
    <row r="62" spans="1:10" x14ac:dyDescent="0.15">
      <c r="A62" s="6" t="s">
        <v>70</v>
      </c>
      <c r="B62" s="3">
        <v>63751</v>
      </c>
      <c r="C62" s="3">
        <v>285620</v>
      </c>
      <c r="D62" s="3">
        <v>9744</v>
      </c>
      <c r="E62" s="3">
        <v>12375</v>
      </c>
      <c r="F62" s="3">
        <v>117376</v>
      </c>
      <c r="G62" s="3">
        <v>456292</v>
      </c>
      <c r="H62" s="3">
        <v>142154</v>
      </c>
      <c r="I62" s="3">
        <v>955</v>
      </c>
      <c r="J62" s="3">
        <v>1088267</v>
      </c>
    </row>
    <row r="63" spans="1:10" x14ac:dyDescent="0.15">
      <c r="A63" s="6" t="s">
        <v>71</v>
      </c>
      <c r="B63" s="3" t="s">
        <v>15</v>
      </c>
      <c r="C63" s="3" t="s">
        <v>15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  <c r="I63" s="3" t="s">
        <v>15</v>
      </c>
      <c r="J63" s="3" t="s">
        <v>15</v>
      </c>
    </row>
    <row r="64" spans="1:10" x14ac:dyDescent="0.15">
      <c r="A64" s="6" t="s">
        <v>72</v>
      </c>
      <c r="B64" s="3">
        <v>63751</v>
      </c>
      <c r="C64" s="3">
        <v>62130</v>
      </c>
      <c r="D64" s="3">
        <v>9744</v>
      </c>
      <c r="E64" s="3">
        <v>12375</v>
      </c>
      <c r="F64" s="3">
        <v>117376</v>
      </c>
      <c r="G64" s="3">
        <v>456292</v>
      </c>
      <c r="H64" s="3">
        <v>142154</v>
      </c>
      <c r="I64" s="3">
        <v>955</v>
      </c>
      <c r="J64" s="3">
        <v>864777</v>
      </c>
    </row>
    <row r="65" spans="1:10" x14ac:dyDescent="0.15">
      <c r="A65" s="6" t="s">
        <v>73</v>
      </c>
      <c r="B65" s="3" t="s">
        <v>15</v>
      </c>
      <c r="C65" s="3">
        <v>223490</v>
      </c>
      <c r="D65" s="3" t="s">
        <v>15</v>
      </c>
      <c r="E65" s="3" t="s">
        <v>15</v>
      </c>
      <c r="F65" s="3">
        <v>0</v>
      </c>
      <c r="G65" s="3" t="s">
        <v>15</v>
      </c>
      <c r="H65" s="3" t="s">
        <v>15</v>
      </c>
      <c r="I65" s="3" t="s">
        <v>15</v>
      </c>
      <c r="J65" s="3">
        <v>223490</v>
      </c>
    </row>
    <row r="66" spans="1:10" x14ac:dyDescent="0.15">
      <c r="A66" s="6" t="s">
        <v>74</v>
      </c>
      <c r="B66" s="3">
        <v>56207123</v>
      </c>
      <c r="C66" s="3">
        <v>12398188</v>
      </c>
      <c r="D66" s="3">
        <v>1797483</v>
      </c>
      <c r="E66" s="3">
        <v>3809289</v>
      </c>
      <c r="F66" s="3">
        <v>7306610</v>
      </c>
      <c r="G66" s="3">
        <v>1208259</v>
      </c>
      <c r="H66" s="3">
        <v>6736145</v>
      </c>
      <c r="I66" s="3">
        <v>231282</v>
      </c>
      <c r="J66" s="3">
        <v>89694379</v>
      </c>
    </row>
  </sheetData>
  <mergeCells count="1">
    <mergeCell ref="A1:J1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110" zoomScaleNormal="11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D3" sqref="D3"/>
    </sheetView>
  </sheetViews>
  <sheetFormatPr defaultColWidth="8" defaultRowHeight="15" outlineLevelCol="1" x14ac:dyDescent="0.4"/>
  <cols>
    <col min="1" max="1" width="13.796875" style="9" customWidth="1"/>
    <col min="2" max="10" width="13.796875" style="9" customWidth="1" outlineLevel="1"/>
    <col min="11" max="11" width="13.796875" style="9" customWidth="1"/>
    <col min="12" max="16384" width="8" style="9"/>
  </cols>
  <sheetData>
    <row r="1" spans="1:10" ht="28.8" x14ac:dyDescent="0.7">
      <c r="A1" s="8" t="s">
        <v>84</v>
      </c>
    </row>
    <row r="2" spans="1:10" ht="18" x14ac:dyDescent="0.45">
      <c r="A2" s="10" t="s">
        <v>1</v>
      </c>
    </row>
    <row r="3" spans="1:10" ht="18" x14ac:dyDescent="0.45">
      <c r="A3" s="11" t="s">
        <v>85</v>
      </c>
    </row>
    <row r="5" spans="1:10" ht="18" x14ac:dyDescent="0.45">
      <c r="A5" s="12" t="s">
        <v>86</v>
      </c>
      <c r="H5" s="13" t="s">
        <v>87</v>
      </c>
    </row>
    <row r="6" spans="1:10" ht="37.5" customHeight="1" x14ac:dyDescent="0.4">
      <c r="A6" s="14" t="s">
        <v>88</v>
      </c>
      <c r="B6" s="15" t="s">
        <v>89</v>
      </c>
      <c r="C6" s="15" t="s">
        <v>90</v>
      </c>
      <c r="D6" s="15" t="s">
        <v>91</v>
      </c>
      <c r="E6" s="15" t="s">
        <v>92</v>
      </c>
      <c r="F6" s="15" t="s">
        <v>93</v>
      </c>
      <c r="G6" s="15" t="s">
        <v>94</v>
      </c>
      <c r="H6" s="15" t="s">
        <v>95</v>
      </c>
    </row>
    <row r="7" spans="1:10" ht="18" customHeight="1" x14ac:dyDescent="0.4">
      <c r="A7" s="16" t="s">
        <v>96</v>
      </c>
      <c r="B7" s="17">
        <v>500</v>
      </c>
      <c r="C7" s="18">
        <v>0.5</v>
      </c>
      <c r="D7" s="17">
        <f>B7*C7</f>
        <v>250</v>
      </c>
      <c r="E7" s="18">
        <v>0.5</v>
      </c>
      <c r="F7" s="17">
        <f>B7*E7</f>
        <v>250</v>
      </c>
      <c r="G7" s="17">
        <f>D7-F7</f>
        <v>0</v>
      </c>
      <c r="H7" s="17">
        <v>250</v>
      </c>
    </row>
    <row r="8" spans="1:10" ht="18" customHeight="1" x14ac:dyDescent="0.4">
      <c r="A8" s="16" t="s">
        <v>97</v>
      </c>
      <c r="B8" s="17">
        <v>317</v>
      </c>
      <c r="C8" s="18">
        <v>50</v>
      </c>
      <c r="D8" s="17">
        <f>B8*C8</f>
        <v>15850</v>
      </c>
      <c r="E8" s="18">
        <v>50</v>
      </c>
      <c r="F8" s="17">
        <f>B8*E8</f>
        <v>15850</v>
      </c>
      <c r="G8" s="17">
        <f>D8-F8</f>
        <v>0</v>
      </c>
      <c r="H8" s="17">
        <v>15850</v>
      </c>
    </row>
    <row r="9" spans="1:10" ht="18" customHeight="1" x14ac:dyDescent="0.4">
      <c r="A9" s="19" t="s">
        <v>98</v>
      </c>
      <c r="B9" s="17">
        <v>1900</v>
      </c>
      <c r="C9" s="18">
        <v>2.52</v>
      </c>
      <c r="D9" s="17">
        <f>B9*C9</f>
        <v>4788</v>
      </c>
      <c r="E9" s="18">
        <v>2.52</v>
      </c>
      <c r="F9" s="17">
        <f>B9*E9</f>
        <v>4788</v>
      </c>
      <c r="G9" s="17">
        <f>D9-F9</f>
        <v>0</v>
      </c>
      <c r="H9" s="17">
        <v>4788</v>
      </c>
    </row>
    <row r="10" spans="1:10" ht="18" customHeight="1" x14ac:dyDescent="0.4">
      <c r="A10" s="20" t="s">
        <v>74</v>
      </c>
      <c r="B10" s="17">
        <f>SUM(B7:B9)</f>
        <v>2717</v>
      </c>
      <c r="C10" s="18">
        <f t="shared" ref="C10:H10" si="0">SUM(C7:C9)</f>
        <v>53.02</v>
      </c>
      <c r="D10" s="17">
        <f t="shared" si="0"/>
        <v>20888</v>
      </c>
      <c r="E10" s="18">
        <f t="shared" si="0"/>
        <v>53.02</v>
      </c>
      <c r="F10" s="17">
        <f t="shared" si="0"/>
        <v>20888</v>
      </c>
      <c r="G10" s="17">
        <f t="shared" si="0"/>
        <v>0</v>
      </c>
      <c r="H10" s="17">
        <f t="shared" si="0"/>
        <v>20888</v>
      </c>
    </row>
    <row r="12" spans="1:10" ht="18" x14ac:dyDescent="0.45">
      <c r="A12" s="12" t="s">
        <v>99</v>
      </c>
      <c r="J12" s="13" t="s">
        <v>87</v>
      </c>
    </row>
    <row r="13" spans="1:10" ht="37.5" customHeight="1" x14ac:dyDescent="0.4">
      <c r="A13" s="14" t="s">
        <v>100</v>
      </c>
      <c r="B13" s="15" t="s">
        <v>101</v>
      </c>
      <c r="C13" s="15" t="s">
        <v>102</v>
      </c>
      <c r="D13" s="15" t="s">
        <v>103</v>
      </c>
      <c r="E13" s="15" t="s">
        <v>104</v>
      </c>
      <c r="F13" s="15" t="s">
        <v>105</v>
      </c>
      <c r="G13" s="15" t="s">
        <v>106</v>
      </c>
      <c r="H13" s="15" t="s">
        <v>107</v>
      </c>
      <c r="I13" s="15" t="s">
        <v>108</v>
      </c>
      <c r="J13" s="15" t="s">
        <v>95</v>
      </c>
    </row>
    <row r="14" spans="1:10" ht="18" customHeight="1" x14ac:dyDescent="0.4">
      <c r="A14" s="19" t="s">
        <v>109</v>
      </c>
      <c r="B14" s="17">
        <v>93000</v>
      </c>
      <c r="C14" s="17">
        <v>347945</v>
      </c>
      <c r="D14" s="17">
        <v>72491</v>
      </c>
      <c r="E14" s="17">
        <f>C14-D14</f>
        <v>275454</v>
      </c>
      <c r="F14" s="17">
        <v>98000</v>
      </c>
      <c r="G14" s="21">
        <f>(B14/F14)*100</f>
        <v>94.897959183673478</v>
      </c>
      <c r="H14" s="17">
        <f>E14*G14%</f>
        <v>261400.22448979595</v>
      </c>
      <c r="I14" s="17">
        <v>0</v>
      </c>
      <c r="J14" s="17">
        <v>93000</v>
      </c>
    </row>
    <row r="15" spans="1:10" ht="18" customHeight="1" x14ac:dyDescent="0.4">
      <c r="A15" s="19" t="s">
        <v>110</v>
      </c>
      <c r="B15" s="17">
        <v>810000</v>
      </c>
      <c r="C15" s="17">
        <v>535607</v>
      </c>
      <c r="D15" s="17">
        <v>335763</v>
      </c>
      <c r="E15" s="17">
        <f t="shared" ref="E15:E21" si="1">C15-D15</f>
        <v>199844</v>
      </c>
      <c r="F15" s="17">
        <v>810000</v>
      </c>
      <c r="G15" s="21">
        <f t="shared" ref="G15:G17" si="2">(B15/F15)*100</f>
        <v>100</v>
      </c>
      <c r="H15" s="17">
        <f>E15*G15%</f>
        <v>199844</v>
      </c>
      <c r="I15" s="17">
        <v>0</v>
      </c>
      <c r="J15" s="17">
        <v>810000</v>
      </c>
    </row>
    <row r="16" spans="1:10" ht="18" customHeight="1" x14ac:dyDescent="0.4">
      <c r="A16" s="16" t="s">
        <v>111</v>
      </c>
      <c r="B16" s="17">
        <v>14000</v>
      </c>
      <c r="C16" s="17">
        <v>56627</v>
      </c>
      <c r="D16" s="17">
        <v>24324</v>
      </c>
      <c r="E16" s="17">
        <f t="shared" si="1"/>
        <v>32303</v>
      </c>
      <c r="F16" s="17">
        <v>14000</v>
      </c>
      <c r="G16" s="21">
        <f t="shared" si="2"/>
        <v>100</v>
      </c>
      <c r="H16" s="17">
        <f>E16*G16%</f>
        <v>32303</v>
      </c>
      <c r="I16" s="17">
        <v>0</v>
      </c>
      <c r="J16" s="17">
        <v>14000</v>
      </c>
    </row>
    <row r="17" spans="1:11" ht="18" customHeight="1" x14ac:dyDescent="0.4">
      <c r="A17" s="19" t="s">
        <v>112</v>
      </c>
      <c r="B17" s="17">
        <v>8000</v>
      </c>
      <c r="C17" s="17">
        <v>40173</v>
      </c>
      <c r="D17" s="17">
        <v>17758</v>
      </c>
      <c r="E17" s="17">
        <f t="shared" si="1"/>
        <v>22415</v>
      </c>
      <c r="F17" s="17">
        <v>9000</v>
      </c>
      <c r="G17" s="21">
        <f t="shared" si="2"/>
        <v>88.888888888888886</v>
      </c>
      <c r="H17" s="17">
        <f t="shared" ref="H17" si="3">E17*G17%</f>
        <v>19924.444444444442</v>
      </c>
      <c r="I17" s="17">
        <v>0</v>
      </c>
      <c r="J17" s="17">
        <v>8000</v>
      </c>
    </row>
    <row r="18" spans="1:11" ht="18" customHeight="1" x14ac:dyDescent="0.4">
      <c r="A18" s="16" t="s">
        <v>113</v>
      </c>
      <c r="B18" s="17">
        <v>45000</v>
      </c>
      <c r="C18" s="17">
        <v>18874</v>
      </c>
      <c r="D18" s="17">
        <v>47291</v>
      </c>
      <c r="E18" s="17">
        <f t="shared" si="1"/>
        <v>-28417</v>
      </c>
      <c r="F18" s="17">
        <v>46000</v>
      </c>
      <c r="G18" s="21">
        <f>(B18/F18)*100</f>
        <v>97.826086956521735</v>
      </c>
      <c r="H18" s="17">
        <f>E18*G18%</f>
        <v>-27799.23913043478</v>
      </c>
      <c r="I18" s="17">
        <f>B18-H18</f>
        <v>72799.239130434784</v>
      </c>
      <c r="J18" s="17">
        <v>45000</v>
      </c>
    </row>
    <row r="19" spans="1:11" ht="18" customHeight="1" x14ac:dyDescent="0.4">
      <c r="A19" s="16" t="s">
        <v>114</v>
      </c>
      <c r="B19" s="17">
        <v>1440109</v>
      </c>
      <c r="C19" s="17">
        <v>4040195</v>
      </c>
      <c r="D19" s="17">
        <v>1043805</v>
      </c>
      <c r="E19" s="17">
        <f t="shared" si="1"/>
        <v>2996390</v>
      </c>
      <c r="F19" s="17">
        <v>1440109</v>
      </c>
      <c r="G19" s="21">
        <f>(B19/F19)*100</f>
        <v>100</v>
      </c>
      <c r="H19" s="17">
        <f>E19*G19%</f>
        <v>2996390</v>
      </c>
      <c r="I19" s="17">
        <v>0</v>
      </c>
      <c r="J19" s="17" t="s">
        <v>115</v>
      </c>
    </row>
    <row r="20" spans="1:11" ht="18" customHeight="1" x14ac:dyDescent="0.4">
      <c r="A20" s="16" t="s">
        <v>116</v>
      </c>
      <c r="B20" s="17">
        <v>282639</v>
      </c>
      <c r="C20" s="17">
        <v>10138202</v>
      </c>
      <c r="D20" s="17">
        <v>5026348</v>
      </c>
      <c r="E20" s="17">
        <f t="shared" si="1"/>
        <v>5111854</v>
      </c>
      <c r="F20" s="17">
        <v>4737831</v>
      </c>
      <c r="G20" s="21">
        <f>(B20/F20)*100</f>
        <v>5.9655779195163356</v>
      </c>
      <c r="H20" s="17">
        <f>E20*G20%</f>
        <v>304951.63350191258</v>
      </c>
      <c r="I20" s="17">
        <v>0</v>
      </c>
      <c r="J20" s="17" t="s">
        <v>115</v>
      </c>
    </row>
    <row r="21" spans="1:11" ht="18" customHeight="1" x14ac:dyDescent="0.4">
      <c r="A21" s="16" t="s">
        <v>117</v>
      </c>
      <c r="B21" s="17">
        <v>8378185</v>
      </c>
      <c r="C21" s="17">
        <v>42356162</v>
      </c>
      <c r="D21" s="17">
        <v>30027578</v>
      </c>
      <c r="E21" s="17">
        <f t="shared" si="1"/>
        <v>12328584</v>
      </c>
      <c r="F21" s="17">
        <v>13819015</v>
      </c>
      <c r="G21" s="21">
        <f>(B21/F21)*100</f>
        <v>60.627946347840279</v>
      </c>
      <c r="H21" s="17">
        <f>E21*G21%</f>
        <v>7474567.2929684212</v>
      </c>
      <c r="I21" s="17">
        <v>0</v>
      </c>
      <c r="J21" s="17" t="s">
        <v>115</v>
      </c>
    </row>
    <row r="22" spans="1:11" ht="18" customHeight="1" x14ac:dyDescent="0.4">
      <c r="A22" s="20" t="s">
        <v>74</v>
      </c>
      <c r="B22" s="17">
        <f>SUM(B14:B21)</f>
        <v>11070933</v>
      </c>
      <c r="C22" s="17">
        <f t="shared" ref="C22:J22" si="4">SUM(C14:C21)</f>
        <v>57533785</v>
      </c>
      <c r="D22" s="17">
        <f t="shared" si="4"/>
        <v>36595358</v>
      </c>
      <c r="E22" s="17">
        <f t="shared" si="4"/>
        <v>20938427</v>
      </c>
      <c r="F22" s="17">
        <f t="shared" si="4"/>
        <v>20973955</v>
      </c>
      <c r="G22" s="21">
        <f t="shared" si="4"/>
        <v>648.20645929644081</v>
      </c>
      <c r="H22" s="17">
        <f t="shared" si="4"/>
        <v>11261581.356274139</v>
      </c>
      <c r="I22" s="17">
        <f t="shared" si="4"/>
        <v>72799.239130434784</v>
      </c>
      <c r="J22" s="17">
        <f t="shared" si="4"/>
        <v>970000</v>
      </c>
    </row>
    <row r="24" spans="1:11" ht="18" x14ac:dyDescent="0.45">
      <c r="A24" s="12" t="s">
        <v>118</v>
      </c>
      <c r="K24" s="22" t="s">
        <v>87</v>
      </c>
    </row>
    <row r="25" spans="1:11" ht="37.5" customHeight="1" x14ac:dyDescent="0.4">
      <c r="A25" s="14" t="s">
        <v>100</v>
      </c>
      <c r="B25" s="15" t="s">
        <v>119</v>
      </c>
      <c r="C25" s="15" t="s">
        <v>102</v>
      </c>
      <c r="D25" s="15" t="s">
        <v>103</v>
      </c>
      <c r="E25" s="15" t="s">
        <v>104</v>
      </c>
      <c r="F25" s="15" t="s">
        <v>105</v>
      </c>
      <c r="G25" s="15" t="s">
        <v>106</v>
      </c>
      <c r="H25" s="15" t="s">
        <v>107</v>
      </c>
      <c r="I25" s="15" t="s">
        <v>120</v>
      </c>
      <c r="J25" s="15" t="s">
        <v>121</v>
      </c>
      <c r="K25" s="15" t="s">
        <v>95</v>
      </c>
    </row>
    <row r="26" spans="1:11" ht="18" customHeight="1" x14ac:dyDescent="0.4">
      <c r="A26" s="23" t="s">
        <v>122</v>
      </c>
      <c r="B26" s="17">
        <v>4910</v>
      </c>
      <c r="C26" s="17">
        <v>9620082</v>
      </c>
      <c r="D26" s="17">
        <v>3870215</v>
      </c>
      <c r="E26" s="17">
        <f t="shared" ref="E26:E41" si="5">C26-D26</f>
        <v>5749867</v>
      </c>
      <c r="F26" s="17">
        <v>2819490</v>
      </c>
      <c r="G26" s="21">
        <f t="shared" ref="G26:G40" si="6">B26/F26*100</f>
        <v>0.17414496948029606</v>
      </c>
      <c r="H26" s="17">
        <f t="shared" ref="H26:H42" si="7">E26*G26/100</f>
        <v>10013.104132307615</v>
      </c>
      <c r="I26" s="17">
        <v>0</v>
      </c>
      <c r="J26" s="17">
        <f t="shared" ref="J26:J42" si="8">B26-I26</f>
        <v>4910</v>
      </c>
      <c r="K26" s="17">
        <v>4910</v>
      </c>
    </row>
    <row r="27" spans="1:11" ht="18" customHeight="1" x14ac:dyDescent="0.4">
      <c r="A27" s="23" t="s">
        <v>123</v>
      </c>
      <c r="B27" s="17">
        <v>1950</v>
      </c>
      <c r="C27" s="17">
        <v>379574</v>
      </c>
      <c r="D27" s="17">
        <v>326839</v>
      </c>
      <c r="E27" s="17">
        <f t="shared" si="5"/>
        <v>52735</v>
      </c>
      <c r="F27" s="17">
        <v>50420</v>
      </c>
      <c r="G27" s="21">
        <f t="shared" si="6"/>
        <v>3.8675128917096386</v>
      </c>
      <c r="H27" s="17">
        <f t="shared" si="7"/>
        <v>2039.5329234430778</v>
      </c>
      <c r="I27" s="17">
        <v>0</v>
      </c>
      <c r="J27" s="17">
        <f t="shared" si="8"/>
        <v>1950</v>
      </c>
      <c r="K27" s="17">
        <v>1950</v>
      </c>
    </row>
    <row r="28" spans="1:11" ht="18" customHeight="1" x14ac:dyDescent="0.4">
      <c r="A28" s="23" t="s">
        <v>124</v>
      </c>
      <c r="B28" s="17">
        <v>56540</v>
      </c>
      <c r="C28" s="17">
        <v>64906971</v>
      </c>
      <c r="D28" s="17">
        <v>50319070</v>
      </c>
      <c r="E28" s="17">
        <f t="shared" si="5"/>
        <v>14587901</v>
      </c>
      <c r="F28" s="17">
        <v>880000</v>
      </c>
      <c r="G28" s="21">
        <f t="shared" si="6"/>
        <v>6.4249999999999998</v>
      </c>
      <c r="H28" s="17">
        <f t="shared" si="7"/>
        <v>937272.63925000001</v>
      </c>
      <c r="I28" s="17">
        <v>0</v>
      </c>
      <c r="J28" s="17">
        <f t="shared" si="8"/>
        <v>56540</v>
      </c>
      <c r="K28" s="17">
        <v>56540</v>
      </c>
    </row>
    <row r="29" spans="1:11" ht="18" customHeight="1" x14ac:dyDescent="0.4">
      <c r="A29" s="23" t="s">
        <v>125</v>
      </c>
      <c r="B29" s="17">
        <v>665</v>
      </c>
      <c r="C29" s="17">
        <v>435415</v>
      </c>
      <c r="D29" s="17">
        <v>206180</v>
      </c>
      <c r="E29" s="17">
        <f t="shared" si="5"/>
        <v>229235</v>
      </c>
      <c r="F29" s="17">
        <v>91421</v>
      </c>
      <c r="G29" s="21">
        <f t="shared" si="6"/>
        <v>0.72740398814276808</v>
      </c>
      <c r="H29" s="17">
        <f t="shared" si="7"/>
        <v>1667.4645322190743</v>
      </c>
      <c r="I29" s="17">
        <v>0</v>
      </c>
      <c r="J29" s="17">
        <f t="shared" si="8"/>
        <v>665</v>
      </c>
      <c r="K29" s="17">
        <v>665</v>
      </c>
    </row>
    <row r="30" spans="1:11" ht="18" customHeight="1" x14ac:dyDescent="0.4">
      <c r="A30" s="23" t="s">
        <v>126</v>
      </c>
      <c r="B30" s="17">
        <v>7400</v>
      </c>
      <c r="C30" s="17">
        <v>24857606000</v>
      </c>
      <c r="D30" s="17">
        <v>24516985000</v>
      </c>
      <c r="E30" s="17">
        <f t="shared" si="5"/>
        <v>340621000</v>
      </c>
      <c r="F30" s="17">
        <v>16602100</v>
      </c>
      <c r="G30" s="21">
        <f t="shared" si="6"/>
        <v>4.4572674541172502E-2</v>
      </c>
      <c r="H30" s="17">
        <f t="shared" si="7"/>
        <v>151823.88974888719</v>
      </c>
      <c r="I30" s="17">
        <v>0</v>
      </c>
      <c r="J30" s="17">
        <f t="shared" si="8"/>
        <v>7400</v>
      </c>
      <c r="K30" s="17">
        <v>7400</v>
      </c>
    </row>
    <row r="31" spans="1:11" ht="18" customHeight="1" x14ac:dyDescent="0.4">
      <c r="A31" s="23" t="s">
        <v>127</v>
      </c>
      <c r="B31" s="17">
        <v>1341</v>
      </c>
      <c r="C31" s="17">
        <v>1203723</v>
      </c>
      <c r="D31" s="17">
        <v>193488</v>
      </c>
      <c r="E31" s="17">
        <f t="shared" si="5"/>
        <v>1010235</v>
      </c>
      <c r="F31" s="17">
        <v>621729</v>
      </c>
      <c r="G31" s="21">
        <f t="shared" si="6"/>
        <v>0.21568882905574613</v>
      </c>
      <c r="H31" s="17">
        <f t="shared" si="7"/>
        <v>2178.9640422113171</v>
      </c>
      <c r="I31" s="17">
        <v>0</v>
      </c>
      <c r="J31" s="17">
        <f t="shared" si="8"/>
        <v>1341</v>
      </c>
      <c r="K31" s="17">
        <v>1081</v>
      </c>
    </row>
    <row r="32" spans="1:11" ht="18" customHeight="1" x14ac:dyDescent="0.4">
      <c r="A32" s="23" t="s">
        <v>128</v>
      </c>
      <c r="B32" s="17">
        <v>13270</v>
      </c>
      <c r="C32" s="17">
        <v>553345529</v>
      </c>
      <c r="D32" s="17">
        <v>503257429</v>
      </c>
      <c r="E32" s="17">
        <f t="shared" si="5"/>
        <v>50088100</v>
      </c>
      <c r="F32" s="17">
        <v>5508065</v>
      </c>
      <c r="G32" s="21">
        <f t="shared" si="6"/>
        <v>0.24091945174938931</v>
      </c>
      <c r="H32" s="17">
        <f t="shared" si="7"/>
        <v>120671.97591168586</v>
      </c>
      <c r="I32" s="17">
        <v>0</v>
      </c>
      <c r="J32" s="17">
        <f t="shared" si="8"/>
        <v>13270</v>
      </c>
      <c r="K32" s="17">
        <v>11855</v>
      </c>
    </row>
    <row r="33" spans="1:14" ht="18" customHeight="1" x14ac:dyDescent="0.4">
      <c r="A33" s="23" t="s">
        <v>129</v>
      </c>
      <c r="B33" s="17">
        <v>3285</v>
      </c>
      <c r="C33" s="17">
        <v>767758</v>
      </c>
      <c r="D33" s="17">
        <v>29434</v>
      </c>
      <c r="E33" s="17">
        <f t="shared" si="5"/>
        <v>738324</v>
      </c>
      <c r="F33" s="17">
        <v>500000</v>
      </c>
      <c r="G33" s="21">
        <f t="shared" si="6"/>
        <v>0.65700000000000003</v>
      </c>
      <c r="H33" s="17">
        <f t="shared" si="7"/>
        <v>4850.7886800000006</v>
      </c>
      <c r="I33" s="17">
        <v>0</v>
      </c>
      <c r="J33" s="17">
        <f t="shared" si="8"/>
        <v>3285</v>
      </c>
      <c r="K33" s="17">
        <v>3285</v>
      </c>
    </row>
    <row r="34" spans="1:14" ht="18" customHeight="1" x14ac:dyDescent="0.4">
      <c r="A34" s="23" t="s">
        <v>130</v>
      </c>
      <c r="B34" s="17">
        <v>107</v>
      </c>
      <c r="C34" s="17">
        <v>4533702</v>
      </c>
      <c r="D34" s="17">
        <v>2227137</v>
      </c>
      <c r="E34" s="17">
        <f t="shared" si="5"/>
        <v>2306565</v>
      </c>
      <c r="F34" s="17">
        <v>105000</v>
      </c>
      <c r="G34" s="21">
        <f t="shared" si="6"/>
        <v>0.10190476190476191</v>
      </c>
      <c r="H34" s="17">
        <f t="shared" si="7"/>
        <v>2350.4995714285715</v>
      </c>
      <c r="I34" s="17">
        <v>0</v>
      </c>
      <c r="J34" s="17">
        <f t="shared" si="8"/>
        <v>107</v>
      </c>
      <c r="K34" s="17">
        <v>58</v>
      </c>
    </row>
    <row r="35" spans="1:14" ht="18" customHeight="1" x14ac:dyDescent="0.4">
      <c r="A35" s="23" t="s">
        <v>131</v>
      </c>
      <c r="B35" s="17">
        <v>733</v>
      </c>
      <c r="C35" s="17">
        <v>131444</v>
      </c>
      <c r="D35" s="17">
        <v>1227</v>
      </c>
      <c r="E35" s="17">
        <v>130218</v>
      </c>
      <c r="F35" s="17">
        <v>100000</v>
      </c>
      <c r="G35" s="21">
        <f t="shared" si="6"/>
        <v>0.73299999999999998</v>
      </c>
      <c r="H35" s="17">
        <f t="shared" si="7"/>
        <v>954.49793999999997</v>
      </c>
      <c r="I35" s="17">
        <v>0</v>
      </c>
      <c r="J35" s="17">
        <f t="shared" si="8"/>
        <v>733</v>
      </c>
      <c r="K35" s="17">
        <v>615</v>
      </c>
    </row>
    <row r="36" spans="1:14" ht="18" customHeight="1" x14ac:dyDescent="0.4">
      <c r="A36" s="23" t="s">
        <v>132</v>
      </c>
      <c r="B36" s="17">
        <v>3244</v>
      </c>
      <c r="C36" s="17">
        <v>1768822</v>
      </c>
      <c r="D36" s="17">
        <v>8267</v>
      </c>
      <c r="E36" s="17">
        <f>C36-D36</f>
        <v>1760555</v>
      </c>
      <c r="F36" s="17">
        <v>1688956</v>
      </c>
      <c r="G36" s="21">
        <f t="shared" si="6"/>
        <v>0.19207131506090153</v>
      </c>
      <c r="H36" s="17">
        <f t="shared" si="7"/>
        <v>3381.5211408704549</v>
      </c>
      <c r="I36" s="17">
        <v>0</v>
      </c>
      <c r="J36" s="17">
        <f t="shared" si="8"/>
        <v>3244</v>
      </c>
      <c r="K36" s="17">
        <v>815</v>
      </c>
    </row>
    <row r="37" spans="1:14" ht="18" customHeight="1" x14ac:dyDescent="0.4">
      <c r="A37" s="23" t="s">
        <v>133</v>
      </c>
      <c r="B37" s="17">
        <v>3338</v>
      </c>
      <c r="C37" s="17">
        <v>1915856</v>
      </c>
      <c r="D37" s="17">
        <v>3376</v>
      </c>
      <c r="E37" s="17">
        <f t="shared" si="5"/>
        <v>1912480</v>
      </c>
      <c r="F37" s="17">
        <v>1875000</v>
      </c>
      <c r="G37" s="21">
        <f t="shared" si="6"/>
        <v>0.17802666666666667</v>
      </c>
      <c r="H37" s="17">
        <f t="shared" si="7"/>
        <v>3404.7243946666667</v>
      </c>
      <c r="I37" s="17">
        <v>0</v>
      </c>
      <c r="J37" s="17">
        <f t="shared" si="8"/>
        <v>3338</v>
      </c>
      <c r="K37" s="17">
        <v>2501</v>
      </c>
    </row>
    <row r="38" spans="1:14" ht="18" customHeight="1" x14ac:dyDescent="0.4">
      <c r="A38" s="23" t="s">
        <v>134</v>
      </c>
      <c r="B38" s="17">
        <v>260</v>
      </c>
      <c r="C38" s="17">
        <v>2745303</v>
      </c>
      <c r="D38" s="17">
        <v>656645</v>
      </c>
      <c r="E38" s="17">
        <f t="shared" si="5"/>
        <v>2088658</v>
      </c>
      <c r="F38" s="17">
        <v>400000</v>
      </c>
      <c r="G38" s="21">
        <f t="shared" si="6"/>
        <v>6.5000000000000002E-2</v>
      </c>
      <c r="H38" s="17">
        <f t="shared" si="7"/>
        <v>1357.6277000000002</v>
      </c>
      <c r="I38" s="17">
        <v>0</v>
      </c>
      <c r="J38" s="17">
        <f t="shared" si="8"/>
        <v>260</v>
      </c>
      <c r="K38" s="17">
        <v>130</v>
      </c>
    </row>
    <row r="39" spans="1:14" ht="18" customHeight="1" x14ac:dyDescent="0.4">
      <c r="A39" s="23" t="s">
        <v>135</v>
      </c>
      <c r="B39" s="17">
        <v>265</v>
      </c>
      <c r="C39" s="17">
        <v>72008</v>
      </c>
      <c r="D39" s="17">
        <v>0</v>
      </c>
      <c r="E39" s="17">
        <f t="shared" si="5"/>
        <v>72008</v>
      </c>
      <c r="F39" s="17">
        <v>105673</v>
      </c>
      <c r="G39" s="21">
        <f t="shared" si="6"/>
        <v>0.2507736129380258</v>
      </c>
      <c r="H39" s="17">
        <f t="shared" si="7"/>
        <v>180.57706320441361</v>
      </c>
      <c r="I39" s="17">
        <v>0</v>
      </c>
      <c r="J39" s="17">
        <f t="shared" si="8"/>
        <v>265</v>
      </c>
      <c r="K39" s="17">
        <v>265</v>
      </c>
    </row>
    <row r="40" spans="1:14" ht="18" customHeight="1" x14ac:dyDescent="0.4">
      <c r="A40" s="23" t="s">
        <v>136</v>
      </c>
      <c r="B40" s="17">
        <v>9500</v>
      </c>
      <c r="C40" s="17">
        <v>1362167316</v>
      </c>
      <c r="D40" s="17">
        <v>1302865479</v>
      </c>
      <c r="E40" s="17">
        <f t="shared" si="5"/>
        <v>59301837</v>
      </c>
      <c r="F40" s="17">
        <v>6988626</v>
      </c>
      <c r="G40" s="21">
        <f t="shared" si="6"/>
        <v>0.13593516093149069</v>
      </c>
      <c r="H40" s="17">
        <f t="shared" si="7"/>
        <v>80612.047561280284</v>
      </c>
      <c r="I40" s="17">
        <v>0</v>
      </c>
      <c r="J40" s="17">
        <f t="shared" si="8"/>
        <v>9500</v>
      </c>
      <c r="K40" s="17">
        <v>9500</v>
      </c>
    </row>
    <row r="41" spans="1:14" ht="18" customHeight="1" x14ac:dyDescent="0.4">
      <c r="A41" s="23" t="s">
        <v>137</v>
      </c>
      <c r="B41" s="17">
        <v>289</v>
      </c>
      <c r="C41" s="17">
        <v>3456955</v>
      </c>
      <c r="D41" s="17">
        <v>3227997</v>
      </c>
      <c r="E41" s="17">
        <f t="shared" si="5"/>
        <v>228958</v>
      </c>
      <c r="F41" s="17">
        <v>100000</v>
      </c>
      <c r="G41" s="21">
        <f>B41/F41*100</f>
        <v>0.28900000000000003</v>
      </c>
      <c r="H41" s="17">
        <f>E41*G41/100</f>
        <v>661.68862000000013</v>
      </c>
      <c r="I41" s="17">
        <v>0</v>
      </c>
      <c r="J41" s="17">
        <f t="shared" si="8"/>
        <v>289</v>
      </c>
      <c r="K41" s="17">
        <v>289</v>
      </c>
      <c r="L41" s="24"/>
      <c r="M41" s="25"/>
      <c r="N41" s="25"/>
    </row>
    <row r="42" spans="1:14" ht="18" customHeight="1" x14ac:dyDescent="0.4">
      <c r="A42" s="23" t="s">
        <v>138</v>
      </c>
      <c r="B42" s="17">
        <f t="shared" ref="B42" si="9">K42</f>
        <v>1427</v>
      </c>
      <c r="C42" s="17">
        <v>1203776</v>
      </c>
      <c r="D42" s="17">
        <v>841731</v>
      </c>
      <c r="E42" s="17">
        <f>C42-D42</f>
        <v>362045</v>
      </c>
      <c r="F42" s="17">
        <v>0</v>
      </c>
      <c r="G42" s="21">
        <v>0</v>
      </c>
      <c r="H42" s="17">
        <f t="shared" si="7"/>
        <v>0</v>
      </c>
      <c r="I42" s="17">
        <v>0</v>
      </c>
      <c r="J42" s="17">
        <f t="shared" si="8"/>
        <v>1427</v>
      </c>
      <c r="K42" s="17">
        <v>1427</v>
      </c>
      <c r="L42" s="24"/>
      <c r="M42" s="25"/>
      <c r="N42" s="25"/>
    </row>
    <row r="43" spans="1:14" ht="18" customHeight="1" x14ac:dyDescent="0.4">
      <c r="A43" s="20" t="s">
        <v>74</v>
      </c>
      <c r="B43" s="17">
        <f>SUM(B26:B42)</f>
        <v>108524</v>
      </c>
      <c r="C43" s="17">
        <f>SUM(C26:C42)</f>
        <v>26866260234</v>
      </c>
      <c r="D43" s="17">
        <f>SUM(D26:D42)</f>
        <v>26385019514</v>
      </c>
      <c r="E43" s="17">
        <f>SUM(E26:E42)</f>
        <v>481240721</v>
      </c>
      <c r="F43" s="17">
        <f>SUM(F26:F42)</f>
        <v>38436480</v>
      </c>
      <c r="G43" s="26">
        <f>B43/F43*100</f>
        <v>0.28234635429675142</v>
      </c>
      <c r="H43" s="17">
        <f>SUM(H26:H42)</f>
        <v>1323421.5432122047</v>
      </c>
      <c r="I43" s="17">
        <f>SUM(I26:I42)</f>
        <v>0</v>
      </c>
      <c r="J43" s="17">
        <f>SUM(J26:J42)</f>
        <v>108524</v>
      </c>
      <c r="K43" s="17">
        <f>SUM(K26:K42)</f>
        <v>103286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scale="62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F12" sqref="F12"/>
    </sheetView>
  </sheetViews>
  <sheetFormatPr defaultColWidth="8" defaultRowHeight="15" x14ac:dyDescent="0.4"/>
  <cols>
    <col min="1" max="1" width="20.59765625" style="9" customWidth="1"/>
    <col min="2" max="7" width="17.8984375" style="9" customWidth="1"/>
    <col min="8" max="16384" width="8" style="9"/>
  </cols>
  <sheetData>
    <row r="1" spans="1:7" ht="28.8" x14ac:dyDescent="0.7">
      <c r="A1" s="8" t="s">
        <v>139</v>
      </c>
    </row>
    <row r="2" spans="1:7" ht="18" x14ac:dyDescent="0.45">
      <c r="A2" s="10" t="s">
        <v>1</v>
      </c>
    </row>
    <row r="3" spans="1:7" ht="18" x14ac:dyDescent="0.45">
      <c r="A3" s="11" t="s">
        <v>85</v>
      </c>
    </row>
    <row r="4" spans="1:7" ht="18" x14ac:dyDescent="0.45">
      <c r="G4" s="13" t="s">
        <v>87</v>
      </c>
    </row>
    <row r="5" spans="1:7" ht="22.5" customHeight="1" x14ac:dyDescent="0.4">
      <c r="A5" s="14" t="s">
        <v>140</v>
      </c>
      <c r="B5" s="14" t="s">
        <v>141</v>
      </c>
      <c r="C5" s="14" t="s">
        <v>142</v>
      </c>
      <c r="D5" s="14" t="s">
        <v>143</v>
      </c>
      <c r="E5" s="14" t="s">
        <v>83</v>
      </c>
      <c r="F5" s="15" t="s">
        <v>144</v>
      </c>
      <c r="G5" s="15" t="s">
        <v>95</v>
      </c>
    </row>
    <row r="6" spans="1:7" ht="18" customHeight="1" x14ac:dyDescent="0.4">
      <c r="A6" s="27" t="s">
        <v>145</v>
      </c>
      <c r="B6" s="28">
        <v>4738370</v>
      </c>
      <c r="C6" s="28">
        <v>1979884</v>
      </c>
      <c r="D6" s="29"/>
      <c r="E6" s="29"/>
      <c r="F6" s="28">
        <f>SUM(B6:E6)</f>
        <v>6718254</v>
      </c>
      <c r="G6" s="28">
        <f>F6</f>
        <v>6718254</v>
      </c>
    </row>
    <row r="7" spans="1:7" ht="18" customHeight="1" x14ac:dyDescent="0.4">
      <c r="A7" s="27" t="s">
        <v>146</v>
      </c>
      <c r="B7" s="28">
        <v>691539</v>
      </c>
      <c r="C7" s="28">
        <v>671697</v>
      </c>
      <c r="D7" s="29"/>
      <c r="E7" s="29"/>
      <c r="F7" s="28">
        <f t="shared" ref="F7:F25" si="0">SUM(B7:E7)</f>
        <v>1363236</v>
      </c>
      <c r="G7" s="28">
        <f t="shared" ref="G7:G25" si="1">F7</f>
        <v>1363236</v>
      </c>
    </row>
    <row r="8" spans="1:7" ht="18" customHeight="1" x14ac:dyDescent="0.4">
      <c r="A8" s="27" t="s">
        <v>147</v>
      </c>
      <c r="B8" s="28">
        <v>26633</v>
      </c>
      <c r="C8" s="28">
        <v>25869</v>
      </c>
      <c r="D8" s="29"/>
      <c r="E8" s="29"/>
      <c r="F8" s="28">
        <f>SUM(B8:E8)</f>
        <v>52502</v>
      </c>
      <c r="G8" s="28">
        <f t="shared" si="1"/>
        <v>52502</v>
      </c>
    </row>
    <row r="9" spans="1:7" ht="18" customHeight="1" x14ac:dyDescent="0.4">
      <c r="A9" s="27" t="s">
        <v>148</v>
      </c>
      <c r="B9" s="28">
        <v>401485</v>
      </c>
      <c r="C9" s="28">
        <v>389965</v>
      </c>
      <c r="D9" s="29"/>
      <c r="E9" s="29"/>
      <c r="F9" s="28">
        <f t="shared" si="0"/>
        <v>791450</v>
      </c>
      <c r="G9" s="28">
        <f t="shared" si="1"/>
        <v>791450</v>
      </c>
    </row>
    <row r="10" spans="1:7" ht="18" customHeight="1" x14ac:dyDescent="0.4">
      <c r="A10" s="27" t="s">
        <v>149</v>
      </c>
      <c r="B10" s="28">
        <v>8464</v>
      </c>
      <c r="C10" s="28">
        <v>8221</v>
      </c>
      <c r="D10" s="29"/>
      <c r="E10" s="29"/>
      <c r="F10" s="28">
        <f t="shared" si="0"/>
        <v>16685</v>
      </c>
      <c r="G10" s="28">
        <f t="shared" si="1"/>
        <v>16685</v>
      </c>
    </row>
    <row r="11" spans="1:7" ht="18" customHeight="1" x14ac:dyDescent="0.4">
      <c r="A11" s="27" t="s">
        <v>150</v>
      </c>
      <c r="B11" s="28">
        <v>58582</v>
      </c>
      <c r="C11" s="28">
        <v>56903</v>
      </c>
      <c r="D11" s="29"/>
      <c r="E11" s="29"/>
      <c r="F11" s="28">
        <f t="shared" si="0"/>
        <v>115485</v>
      </c>
      <c r="G11" s="28">
        <f t="shared" si="1"/>
        <v>115485</v>
      </c>
    </row>
    <row r="12" spans="1:7" ht="18" customHeight="1" x14ac:dyDescent="0.4">
      <c r="A12" s="27" t="s">
        <v>151</v>
      </c>
      <c r="B12" s="28">
        <f>49173</f>
        <v>49173</v>
      </c>
      <c r="C12" s="28">
        <v>47761</v>
      </c>
      <c r="D12" s="28">
        <v>132959</v>
      </c>
      <c r="E12" s="29">
        <v>145763</v>
      </c>
      <c r="F12" s="28">
        <f>SUM(B12:E12)</f>
        <v>375656</v>
      </c>
      <c r="G12" s="28">
        <f t="shared" si="1"/>
        <v>375656</v>
      </c>
    </row>
    <row r="13" spans="1:7" ht="18" customHeight="1" x14ac:dyDescent="0.4">
      <c r="A13" s="27" t="s">
        <v>152</v>
      </c>
      <c r="B13" s="28">
        <v>2552</v>
      </c>
      <c r="C13" s="28">
        <v>2478</v>
      </c>
      <c r="D13" s="28"/>
      <c r="E13" s="29"/>
      <c r="F13" s="28">
        <f t="shared" si="0"/>
        <v>5030</v>
      </c>
      <c r="G13" s="28">
        <f t="shared" si="1"/>
        <v>5030</v>
      </c>
    </row>
    <row r="14" spans="1:7" ht="18" customHeight="1" x14ac:dyDescent="0.4">
      <c r="A14" s="27" t="s">
        <v>153</v>
      </c>
      <c r="B14" s="28">
        <v>20658</v>
      </c>
      <c r="C14" s="28">
        <v>20066</v>
      </c>
      <c r="D14" s="28"/>
      <c r="E14" s="29"/>
      <c r="F14" s="28">
        <f t="shared" si="0"/>
        <v>40724</v>
      </c>
      <c r="G14" s="28">
        <f t="shared" si="1"/>
        <v>40724</v>
      </c>
    </row>
    <row r="15" spans="1:7" ht="18" customHeight="1" x14ac:dyDescent="0.4">
      <c r="A15" s="27" t="s">
        <v>154</v>
      </c>
      <c r="B15" s="28">
        <v>414</v>
      </c>
      <c r="C15" s="28">
        <v>402</v>
      </c>
      <c r="D15" s="28"/>
      <c r="E15" s="29"/>
      <c r="F15" s="28">
        <f t="shared" si="0"/>
        <v>816</v>
      </c>
      <c r="G15" s="28">
        <f t="shared" si="1"/>
        <v>816</v>
      </c>
    </row>
    <row r="16" spans="1:7" ht="18" customHeight="1" x14ac:dyDescent="0.4">
      <c r="A16" s="27" t="s">
        <v>155</v>
      </c>
      <c r="B16" s="28">
        <v>13839</v>
      </c>
      <c r="C16" s="28">
        <v>13443</v>
      </c>
      <c r="D16" s="28"/>
      <c r="E16" s="29"/>
      <c r="F16" s="28">
        <f t="shared" si="0"/>
        <v>27282</v>
      </c>
      <c r="G16" s="28">
        <f t="shared" si="1"/>
        <v>27282</v>
      </c>
    </row>
    <row r="17" spans="1:7" ht="18" customHeight="1" x14ac:dyDescent="0.4">
      <c r="A17" s="27" t="s">
        <v>156</v>
      </c>
      <c r="B17" s="28">
        <v>3946</v>
      </c>
      <c r="C17" s="28">
        <v>3832</v>
      </c>
      <c r="D17" s="28"/>
      <c r="E17" s="29"/>
      <c r="F17" s="28">
        <f t="shared" si="0"/>
        <v>7778</v>
      </c>
      <c r="G17" s="28">
        <f t="shared" si="1"/>
        <v>7778</v>
      </c>
    </row>
    <row r="18" spans="1:7" ht="18" customHeight="1" x14ac:dyDescent="0.4">
      <c r="A18" s="27" t="s">
        <v>157</v>
      </c>
      <c r="B18" s="28">
        <v>24024</v>
      </c>
      <c r="C18" s="28">
        <v>23334</v>
      </c>
      <c r="D18" s="29"/>
      <c r="E18" s="29"/>
      <c r="F18" s="28">
        <f t="shared" si="0"/>
        <v>47358</v>
      </c>
      <c r="G18" s="28">
        <f t="shared" si="1"/>
        <v>47358</v>
      </c>
    </row>
    <row r="19" spans="1:7" ht="18" customHeight="1" x14ac:dyDescent="0.4">
      <c r="A19" s="27" t="s">
        <v>158</v>
      </c>
      <c r="B19" s="28">
        <f>220713+1862449</f>
        <v>2083162</v>
      </c>
      <c r="C19" s="28">
        <f>122629+1162568</f>
        <v>1285197</v>
      </c>
      <c r="D19" s="29"/>
      <c r="E19" s="29">
        <v>230000</v>
      </c>
      <c r="F19" s="28">
        <f t="shared" si="0"/>
        <v>3598359</v>
      </c>
      <c r="G19" s="28">
        <f t="shared" si="1"/>
        <v>3598359</v>
      </c>
    </row>
    <row r="20" spans="1:7" ht="18" customHeight="1" x14ac:dyDescent="0.4">
      <c r="A20" s="27" t="s">
        <v>159</v>
      </c>
      <c r="B20" s="28">
        <v>58337</v>
      </c>
      <c r="C20" s="28">
        <v>56663</v>
      </c>
      <c r="D20" s="29"/>
      <c r="E20" s="29"/>
      <c r="F20" s="28">
        <f t="shared" si="0"/>
        <v>115000</v>
      </c>
      <c r="G20" s="28">
        <f t="shared" si="1"/>
        <v>115000</v>
      </c>
    </row>
    <row r="21" spans="1:7" ht="18" customHeight="1" x14ac:dyDescent="0.4">
      <c r="A21" s="27" t="s">
        <v>160</v>
      </c>
      <c r="B21" s="28">
        <v>1476154</v>
      </c>
      <c r="C21" s="28">
        <v>1433799</v>
      </c>
      <c r="D21" s="29"/>
      <c r="E21" s="29"/>
      <c r="F21" s="28">
        <f t="shared" si="0"/>
        <v>2909953</v>
      </c>
      <c r="G21" s="28">
        <f t="shared" si="1"/>
        <v>2909953</v>
      </c>
    </row>
    <row r="22" spans="1:7" ht="18" customHeight="1" x14ac:dyDescent="0.4">
      <c r="A22" s="27" t="s">
        <v>161</v>
      </c>
      <c r="B22" s="28">
        <v>11190</v>
      </c>
      <c r="C22" s="28">
        <v>10869</v>
      </c>
      <c r="D22" s="29"/>
      <c r="E22" s="29"/>
      <c r="F22" s="28">
        <f t="shared" si="0"/>
        <v>22059</v>
      </c>
      <c r="G22" s="28">
        <f t="shared" si="1"/>
        <v>22059</v>
      </c>
    </row>
    <row r="23" spans="1:7" ht="18" customHeight="1" x14ac:dyDescent="0.4">
      <c r="A23" s="27" t="s">
        <v>162</v>
      </c>
      <c r="B23" s="28">
        <v>38655</v>
      </c>
      <c r="C23" s="28">
        <v>37546</v>
      </c>
      <c r="D23" s="29"/>
      <c r="E23" s="29"/>
      <c r="F23" s="28">
        <f t="shared" si="0"/>
        <v>76201</v>
      </c>
      <c r="G23" s="28">
        <f t="shared" si="1"/>
        <v>76201</v>
      </c>
    </row>
    <row r="24" spans="1:7" ht="18" customHeight="1" x14ac:dyDescent="0.4">
      <c r="A24" s="27" t="s">
        <v>163</v>
      </c>
      <c r="B24" s="28">
        <v>27797</v>
      </c>
      <c r="C24" s="28">
        <v>26999</v>
      </c>
      <c r="D24" s="29"/>
      <c r="E24" s="29"/>
      <c r="F24" s="28">
        <f t="shared" si="0"/>
        <v>54796</v>
      </c>
      <c r="G24" s="28">
        <f t="shared" si="1"/>
        <v>54796</v>
      </c>
    </row>
    <row r="25" spans="1:7" ht="18" customHeight="1" x14ac:dyDescent="0.4">
      <c r="A25" s="27" t="s">
        <v>164</v>
      </c>
      <c r="B25" s="28">
        <v>53619</v>
      </c>
      <c r="C25" s="28">
        <v>52081</v>
      </c>
      <c r="D25" s="29"/>
      <c r="E25" s="29"/>
      <c r="F25" s="28">
        <f t="shared" si="0"/>
        <v>105700</v>
      </c>
      <c r="G25" s="28">
        <f t="shared" si="1"/>
        <v>105700</v>
      </c>
    </row>
    <row r="26" spans="1:7" ht="18" customHeight="1" x14ac:dyDescent="0.4">
      <c r="A26" s="30" t="s">
        <v>74</v>
      </c>
      <c r="B26" s="31">
        <f>SUM(B6:B25)</f>
        <v>9788593</v>
      </c>
      <c r="C26" s="31">
        <f>SUM(C6:C25)</f>
        <v>6147009</v>
      </c>
      <c r="D26" s="32">
        <f>SUM(D6:D25)</f>
        <v>132959</v>
      </c>
      <c r="E26" s="32"/>
      <c r="F26" s="31">
        <f>SUM(F6:F25)</f>
        <v>16444324</v>
      </c>
      <c r="G26" s="32">
        <f>SUM(G6:G25)</f>
        <v>16444324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8" sqref="C8"/>
    </sheetView>
  </sheetViews>
  <sheetFormatPr defaultColWidth="8" defaultRowHeight="15" x14ac:dyDescent="0.4"/>
  <cols>
    <col min="1" max="1" width="34.59765625" style="9" bestFit="1" customWidth="1"/>
    <col min="2" max="6" width="17.8984375" style="9" customWidth="1"/>
    <col min="7" max="16384" width="8" style="9"/>
  </cols>
  <sheetData>
    <row r="1" spans="1:6" ht="28.8" x14ac:dyDescent="0.7">
      <c r="A1" s="8" t="s">
        <v>165</v>
      </c>
    </row>
    <row r="2" spans="1:6" ht="18" x14ac:dyDescent="0.45">
      <c r="A2" s="10" t="s">
        <v>1</v>
      </c>
    </row>
    <row r="3" spans="1:6" ht="18" x14ac:dyDescent="0.45">
      <c r="A3" s="10" t="s">
        <v>85</v>
      </c>
    </row>
    <row r="4" spans="1:6" ht="18" x14ac:dyDescent="0.45">
      <c r="F4" s="13" t="s">
        <v>87</v>
      </c>
    </row>
    <row r="5" spans="1:6" ht="22.5" customHeight="1" x14ac:dyDescent="0.4">
      <c r="A5" s="60" t="s">
        <v>166</v>
      </c>
      <c r="B5" s="60" t="s">
        <v>167</v>
      </c>
      <c r="C5" s="60"/>
      <c r="D5" s="60" t="s">
        <v>168</v>
      </c>
      <c r="E5" s="60"/>
      <c r="F5" s="61" t="s">
        <v>169</v>
      </c>
    </row>
    <row r="6" spans="1:6" ht="22.5" customHeight="1" x14ac:dyDescent="0.4">
      <c r="A6" s="60"/>
      <c r="B6" s="14" t="s">
        <v>170</v>
      </c>
      <c r="C6" s="15" t="s">
        <v>171</v>
      </c>
      <c r="D6" s="14" t="s">
        <v>170</v>
      </c>
      <c r="E6" s="15" t="s">
        <v>171</v>
      </c>
      <c r="F6" s="60"/>
    </row>
    <row r="7" spans="1:6" ht="18" customHeight="1" x14ac:dyDescent="0.4">
      <c r="A7" s="33" t="s">
        <v>172</v>
      </c>
      <c r="B7" s="34"/>
      <c r="C7" s="34"/>
      <c r="D7" s="34"/>
      <c r="E7" s="34"/>
      <c r="F7" s="34"/>
    </row>
    <row r="8" spans="1:6" ht="18" customHeight="1" x14ac:dyDescent="0.4">
      <c r="A8" s="33" t="s">
        <v>173</v>
      </c>
      <c r="B8" s="34">
        <v>21260</v>
      </c>
      <c r="C8" s="34"/>
      <c r="D8" s="34">
        <v>2760</v>
      </c>
      <c r="E8" s="34"/>
      <c r="F8" s="34">
        <f>B8+D8</f>
        <v>24020</v>
      </c>
    </row>
    <row r="9" spans="1:6" ht="18" customHeight="1" x14ac:dyDescent="0.4">
      <c r="A9" s="33" t="s">
        <v>174</v>
      </c>
      <c r="B9" s="34">
        <v>565900</v>
      </c>
      <c r="C9" s="34"/>
      <c r="D9" s="34">
        <v>22800</v>
      </c>
      <c r="E9" s="34"/>
      <c r="F9" s="34">
        <f t="shared" ref="F9:F10" si="0">B9+D9</f>
        <v>588700</v>
      </c>
    </row>
    <row r="10" spans="1:6" ht="18" customHeight="1" x14ac:dyDescent="0.4">
      <c r="A10" s="33" t="s">
        <v>175</v>
      </c>
      <c r="B10" s="34">
        <v>136880</v>
      </c>
      <c r="C10" s="34"/>
      <c r="D10" s="34">
        <v>27820</v>
      </c>
      <c r="E10" s="34"/>
      <c r="F10" s="34">
        <f t="shared" si="0"/>
        <v>164700</v>
      </c>
    </row>
    <row r="11" spans="1:6" ht="18" customHeight="1" x14ac:dyDescent="0.4">
      <c r="A11" s="33" t="s">
        <v>176</v>
      </c>
      <c r="B11" s="34">
        <v>139</v>
      </c>
      <c r="C11" s="34"/>
      <c r="D11" s="34">
        <v>1</v>
      </c>
      <c r="E11" s="34"/>
      <c r="F11" s="34">
        <f>B11+D11</f>
        <v>140</v>
      </c>
    </row>
    <row r="12" spans="1:6" ht="18" customHeight="1" x14ac:dyDescent="0.4">
      <c r="A12" s="35" t="s">
        <v>177</v>
      </c>
      <c r="B12" s="34">
        <v>41370</v>
      </c>
      <c r="C12" s="34"/>
      <c r="D12" s="34">
        <v>6360</v>
      </c>
      <c r="E12" s="34"/>
      <c r="F12" s="34">
        <f>B12+D12</f>
        <v>47730</v>
      </c>
    </row>
    <row r="13" spans="1:6" ht="18" customHeight="1" x14ac:dyDescent="0.4">
      <c r="A13" s="30" t="s">
        <v>74</v>
      </c>
      <c r="B13" s="34">
        <f>SUM(B8:B12)</f>
        <v>765549</v>
      </c>
      <c r="C13" s="34"/>
      <c r="D13" s="34">
        <f t="shared" ref="D13:F13" si="1">SUM(D8:D12)</f>
        <v>59741</v>
      </c>
      <c r="E13" s="34"/>
      <c r="F13" s="34">
        <f t="shared" si="1"/>
        <v>825290</v>
      </c>
    </row>
  </sheetData>
  <mergeCells count="4">
    <mergeCell ref="A5:A6"/>
    <mergeCell ref="B5:C5"/>
    <mergeCell ref="D5:E5"/>
    <mergeCell ref="F5:F6"/>
  </mergeCells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D12" sqref="D12"/>
    </sheetView>
  </sheetViews>
  <sheetFormatPr defaultColWidth="8" defaultRowHeight="15" x14ac:dyDescent="0.4"/>
  <cols>
    <col min="1" max="1" width="27.796875" style="9" customWidth="1"/>
    <col min="2" max="3" width="17.8984375" style="9" customWidth="1"/>
    <col min="4" max="16384" width="8" style="9"/>
  </cols>
  <sheetData>
    <row r="1" spans="1:3" ht="28.8" x14ac:dyDescent="0.7">
      <c r="A1" s="8" t="s">
        <v>178</v>
      </c>
    </row>
    <row r="2" spans="1:3" ht="18" x14ac:dyDescent="0.45">
      <c r="A2" s="10" t="s">
        <v>1</v>
      </c>
    </row>
    <row r="3" spans="1:3" ht="18" x14ac:dyDescent="0.45">
      <c r="A3" s="10" t="s">
        <v>85</v>
      </c>
    </row>
    <row r="4" spans="1:3" ht="18" x14ac:dyDescent="0.45">
      <c r="C4" s="13" t="s">
        <v>87</v>
      </c>
    </row>
    <row r="5" spans="1:3" ht="22.5" customHeight="1" x14ac:dyDescent="0.4">
      <c r="A5" s="14" t="s">
        <v>166</v>
      </c>
      <c r="B5" s="14" t="s">
        <v>170</v>
      </c>
      <c r="C5" s="14" t="s">
        <v>179</v>
      </c>
    </row>
    <row r="6" spans="1:3" ht="18" customHeight="1" x14ac:dyDescent="0.4">
      <c r="A6" s="33" t="s">
        <v>180</v>
      </c>
      <c r="B6" s="36"/>
      <c r="C6" s="36"/>
    </row>
    <row r="7" spans="1:3" ht="18" customHeight="1" x14ac:dyDescent="0.4">
      <c r="A7" s="33" t="s">
        <v>181</v>
      </c>
      <c r="B7" s="36">
        <v>373274</v>
      </c>
      <c r="C7" s="36"/>
    </row>
    <row r="8" spans="1:3" ht="18" customHeight="1" x14ac:dyDescent="0.4">
      <c r="A8" s="35" t="s">
        <v>182</v>
      </c>
      <c r="B8" s="36">
        <v>2338</v>
      </c>
      <c r="C8" s="36"/>
    </row>
    <row r="9" spans="1:3" ht="18" customHeight="1" thickBot="1" x14ac:dyDescent="0.45">
      <c r="A9" s="37" t="s">
        <v>183</v>
      </c>
      <c r="B9" s="38">
        <f>SUM(B7:B8)</f>
        <v>375612</v>
      </c>
      <c r="C9" s="38"/>
    </row>
    <row r="10" spans="1:3" ht="18" customHeight="1" thickTop="1" x14ac:dyDescent="0.4">
      <c r="A10" s="33" t="s">
        <v>184</v>
      </c>
      <c r="B10" s="36"/>
      <c r="C10" s="36"/>
    </row>
    <row r="11" spans="1:3" ht="18" customHeight="1" x14ac:dyDescent="0.4">
      <c r="A11" s="33" t="s">
        <v>185</v>
      </c>
      <c r="B11" s="36">
        <v>23060</v>
      </c>
      <c r="C11" s="36">
        <v>5034</v>
      </c>
    </row>
    <row r="12" spans="1:3" ht="18" customHeight="1" x14ac:dyDescent="0.4">
      <c r="A12" s="33" t="s">
        <v>186</v>
      </c>
      <c r="B12" s="36">
        <v>169865</v>
      </c>
      <c r="C12" s="36">
        <v>59792</v>
      </c>
    </row>
    <row r="13" spans="1:3" ht="18" customHeight="1" x14ac:dyDescent="0.4">
      <c r="A13" s="33" t="s">
        <v>187</v>
      </c>
      <c r="B13" s="36">
        <v>6611</v>
      </c>
      <c r="C13" s="36">
        <v>2400</v>
      </c>
    </row>
    <row r="14" spans="1:3" ht="18" customHeight="1" x14ac:dyDescent="0.4">
      <c r="A14" s="33" t="s">
        <v>188</v>
      </c>
      <c r="B14" s="36">
        <v>2032</v>
      </c>
      <c r="C14" s="36"/>
    </row>
    <row r="15" spans="1:3" ht="18" customHeight="1" x14ac:dyDescent="0.4">
      <c r="A15" s="33" t="s">
        <v>189</v>
      </c>
      <c r="B15" s="36">
        <v>842</v>
      </c>
      <c r="C15" s="36"/>
    </row>
    <row r="16" spans="1:3" ht="18" customHeight="1" x14ac:dyDescent="0.4">
      <c r="A16" s="33" t="s">
        <v>190</v>
      </c>
      <c r="B16" s="36">
        <v>38882</v>
      </c>
      <c r="C16" s="36"/>
    </row>
    <row r="17" spans="1:3" ht="18" customHeight="1" x14ac:dyDescent="0.4">
      <c r="A17" s="33" t="s">
        <v>191</v>
      </c>
      <c r="B17" s="36"/>
      <c r="C17" s="36"/>
    </row>
    <row r="18" spans="1:3" ht="18" customHeight="1" x14ac:dyDescent="0.4">
      <c r="A18" s="33" t="s">
        <v>192</v>
      </c>
      <c r="B18" s="36">
        <v>979</v>
      </c>
      <c r="C18" s="36"/>
    </row>
    <row r="19" spans="1:3" ht="18" customHeight="1" thickBot="1" x14ac:dyDescent="0.45">
      <c r="A19" s="37" t="s">
        <v>183</v>
      </c>
      <c r="B19" s="38">
        <f>SUM(B11:B18)</f>
        <v>242271</v>
      </c>
      <c r="C19" s="38">
        <f>SUM(C11:C18)</f>
        <v>67226</v>
      </c>
    </row>
    <row r="20" spans="1:3" ht="18" customHeight="1" thickTop="1" x14ac:dyDescent="0.4">
      <c r="A20" s="30" t="s">
        <v>74</v>
      </c>
      <c r="B20" s="36">
        <f>B9+B19</f>
        <v>617883</v>
      </c>
      <c r="C20" s="36">
        <f>C9+C19</f>
        <v>67226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1" sqref="F11"/>
    </sheetView>
  </sheetViews>
  <sheetFormatPr defaultColWidth="8" defaultRowHeight="15" x14ac:dyDescent="0.4"/>
  <cols>
    <col min="1" max="1" width="27.796875" style="9" customWidth="1"/>
    <col min="2" max="3" width="17.8984375" style="9" customWidth="1"/>
    <col min="4" max="16384" width="8" style="9"/>
  </cols>
  <sheetData>
    <row r="1" spans="1:3" ht="28.8" x14ac:dyDescent="0.7">
      <c r="A1" s="8" t="s">
        <v>193</v>
      </c>
    </row>
    <row r="2" spans="1:3" ht="18" x14ac:dyDescent="0.45">
      <c r="A2" s="10" t="s">
        <v>1</v>
      </c>
    </row>
    <row r="3" spans="1:3" ht="18" x14ac:dyDescent="0.45">
      <c r="A3" s="10" t="s">
        <v>85</v>
      </c>
    </row>
    <row r="4" spans="1:3" ht="18" x14ac:dyDescent="0.45">
      <c r="C4" s="13" t="s">
        <v>87</v>
      </c>
    </row>
    <row r="5" spans="1:3" ht="22.5" customHeight="1" x14ac:dyDescent="0.4">
      <c r="A5" s="14" t="s">
        <v>166</v>
      </c>
      <c r="B5" s="14" t="s">
        <v>170</v>
      </c>
      <c r="C5" s="14" t="s">
        <v>179</v>
      </c>
    </row>
    <row r="6" spans="1:3" ht="18" customHeight="1" x14ac:dyDescent="0.4">
      <c r="A6" s="33" t="s">
        <v>180</v>
      </c>
      <c r="B6" s="36"/>
      <c r="C6" s="36"/>
    </row>
    <row r="7" spans="1:3" ht="18" customHeight="1" x14ac:dyDescent="0.4">
      <c r="A7" s="33" t="s">
        <v>181</v>
      </c>
      <c r="B7" s="36">
        <v>472</v>
      </c>
      <c r="C7" s="36"/>
    </row>
    <row r="8" spans="1:3" ht="18" customHeight="1" x14ac:dyDescent="0.4">
      <c r="A8" s="35" t="s">
        <v>182</v>
      </c>
      <c r="B8" s="36"/>
      <c r="C8" s="36"/>
    </row>
    <row r="9" spans="1:3" ht="18" customHeight="1" thickBot="1" x14ac:dyDescent="0.45">
      <c r="A9" s="37" t="s">
        <v>183</v>
      </c>
      <c r="B9" s="38">
        <f>SUM(B7:B8)</f>
        <v>472</v>
      </c>
      <c r="C9" s="38"/>
    </row>
    <row r="10" spans="1:3" ht="18" customHeight="1" thickTop="1" x14ac:dyDescent="0.4">
      <c r="A10" s="33" t="s">
        <v>184</v>
      </c>
      <c r="B10" s="36"/>
      <c r="C10" s="36"/>
    </row>
    <row r="11" spans="1:3" ht="18" customHeight="1" x14ac:dyDescent="0.4">
      <c r="A11" s="33" t="s">
        <v>185</v>
      </c>
      <c r="B11" s="36">
        <v>13325</v>
      </c>
      <c r="C11" s="36">
        <v>3210</v>
      </c>
    </row>
    <row r="12" spans="1:3" ht="18" customHeight="1" x14ac:dyDescent="0.4">
      <c r="A12" s="33" t="s">
        <v>186</v>
      </c>
      <c r="B12" s="36">
        <v>76751</v>
      </c>
      <c r="C12" s="36">
        <v>27016</v>
      </c>
    </row>
    <row r="13" spans="1:3" ht="18" customHeight="1" x14ac:dyDescent="0.4">
      <c r="A13" s="33" t="s">
        <v>187</v>
      </c>
      <c r="B13" s="36">
        <v>2156</v>
      </c>
      <c r="C13" s="36">
        <v>782</v>
      </c>
    </row>
    <row r="14" spans="1:3" ht="18" customHeight="1" x14ac:dyDescent="0.4">
      <c r="A14" s="33" t="s">
        <v>188</v>
      </c>
      <c r="B14" s="36">
        <v>373</v>
      </c>
      <c r="C14" s="36"/>
    </row>
    <row r="15" spans="1:3" ht="18" customHeight="1" x14ac:dyDescent="0.4">
      <c r="A15" s="33" t="s">
        <v>189</v>
      </c>
      <c r="B15" s="36">
        <v>433</v>
      </c>
      <c r="C15" s="36"/>
    </row>
    <row r="16" spans="1:3" ht="18" customHeight="1" x14ac:dyDescent="0.4">
      <c r="A16" s="33" t="s">
        <v>190</v>
      </c>
      <c r="B16" s="36">
        <v>6530</v>
      </c>
      <c r="C16" s="36"/>
    </row>
    <row r="17" spans="1:3" ht="18" customHeight="1" x14ac:dyDescent="0.4">
      <c r="A17" s="33" t="s">
        <v>191</v>
      </c>
      <c r="B17" s="36">
        <v>170</v>
      </c>
      <c r="C17" s="36"/>
    </row>
    <row r="18" spans="1:3" ht="18" customHeight="1" x14ac:dyDescent="0.4">
      <c r="A18" s="33" t="s">
        <v>192</v>
      </c>
      <c r="B18" s="36">
        <v>10167</v>
      </c>
      <c r="C18" s="36"/>
    </row>
    <row r="19" spans="1:3" ht="18" customHeight="1" thickBot="1" x14ac:dyDescent="0.45">
      <c r="A19" s="37" t="s">
        <v>183</v>
      </c>
      <c r="B19" s="38">
        <f>SUM(B11:B18)</f>
        <v>109905</v>
      </c>
      <c r="C19" s="38">
        <f>SUM(C11:C18)</f>
        <v>31008</v>
      </c>
    </row>
    <row r="20" spans="1:3" ht="18" customHeight="1" thickTop="1" x14ac:dyDescent="0.4">
      <c r="A20" s="30" t="s">
        <v>74</v>
      </c>
      <c r="B20" s="36">
        <f>B9+B19</f>
        <v>110377</v>
      </c>
      <c r="C20" s="36">
        <f>C9+C19</f>
        <v>31008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90" zoomScaleNormal="90" zoomScaleSheetLayoutView="90" workbookViewId="0">
      <selection activeCell="I20" sqref="I20"/>
    </sheetView>
  </sheetViews>
  <sheetFormatPr defaultColWidth="8" defaultRowHeight="15" x14ac:dyDescent="0.4"/>
  <cols>
    <col min="1" max="1" width="18.796875" style="9" customWidth="1"/>
    <col min="2" max="2" width="13.3984375" style="9" customWidth="1"/>
    <col min="3" max="3" width="15.19921875" style="9" customWidth="1"/>
    <col min="4" max="11" width="13.3984375" style="9" customWidth="1"/>
    <col min="12" max="16384" width="8" style="9"/>
  </cols>
  <sheetData>
    <row r="1" spans="1:11" ht="28.8" x14ac:dyDescent="0.7">
      <c r="A1" s="8" t="s">
        <v>194</v>
      </c>
    </row>
    <row r="2" spans="1:11" ht="18" x14ac:dyDescent="0.45">
      <c r="A2" s="10" t="s">
        <v>1</v>
      </c>
    </row>
    <row r="3" spans="1:11" ht="18" x14ac:dyDescent="0.45">
      <c r="A3" s="11" t="s">
        <v>195</v>
      </c>
    </row>
    <row r="4" spans="1:11" ht="18" x14ac:dyDescent="0.45">
      <c r="K4" s="13" t="s">
        <v>87</v>
      </c>
    </row>
    <row r="5" spans="1:11" ht="22.5" customHeight="1" x14ac:dyDescent="0.4">
      <c r="A5" s="60" t="s">
        <v>140</v>
      </c>
      <c r="B5" s="62" t="s">
        <v>196</v>
      </c>
      <c r="C5" s="39"/>
      <c r="D5" s="60" t="s">
        <v>197</v>
      </c>
      <c r="E5" s="61" t="s">
        <v>198</v>
      </c>
      <c r="F5" s="60" t="s">
        <v>199</v>
      </c>
      <c r="G5" s="61" t="s">
        <v>200</v>
      </c>
      <c r="H5" s="62" t="s">
        <v>201</v>
      </c>
      <c r="I5" s="40"/>
      <c r="J5" s="41"/>
      <c r="K5" s="60" t="s">
        <v>83</v>
      </c>
    </row>
    <row r="6" spans="1:11" ht="22.5" customHeight="1" x14ac:dyDescent="0.4">
      <c r="A6" s="60"/>
      <c r="B6" s="60"/>
      <c r="C6" s="42" t="s">
        <v>202</v>
      </c>
      <c r="D6" s="60"/>
      <c r="E6" s="60"/>
      <c r="F6" s="60"/>
      <c r="G6" s="60"/>
      <c r="H6" s="60"/>
      <c r="I6" s="14" t="s">
        <v>203</v>
      </c>
      <c r="J6" s="14" t="s">
        <v>204</v>
      </c>
      <c r="K6" s="60"/>
    </row>
    <row r="7" spans="1:11" ht="18" customHeight="1" x14ac:dyDescent="0.4">
      <c r="A7" s="35" t="s">
        <v>205</v>
      </c>
      <c r="B7" s="36"/>
      <c r="C7" s="43"/>
      <c r="D7" s="36"/>
      <c r="E7" s="36"/>
      <c r="F7" s="36"/>
      <c r="G7" s="36"/>
      <c r="H7" s="36"/>
      <c r="I7" s="36"/>
      <c r="J7" s="36"/>
      <c r="K7" s="36"/>
    </row>
    <row r="8" spans="1:11" ht="18" customHeight="1" x14ac:dyDescent="0.4">
      <c r="A8" s="35" t="s">
        <v>206</v>
      </c>
      <c r="B8" s="34">
        <v>183779</v>
      </c>
      <c r="C8" s="44">
        <v>22064</v>
      </c>
      <c r="D8" s="34">
        <v>144243</v>
      </c>
      <c r="E8" s="34"/>
      <c r="F8" s="34">
        <v>6150</v>
      </c>
      <c r="G8" s="34">
        <v>33386</v>
      </c>
      <c r="H8" s="34"/>
      <c r="I8" s="34"/>
      <c r="J8" s="34"/>
      <c r="K8" s="34"/>
    </row>
    <row r="9" spans="1:11" ht="18" customHeight="1" x14ac:dyDescent="0.4">
      <c r="A9" s="35" t="s">
        <v>207</v>
      </c>
      <c r="B9" s="34">
        <v>79102</v>
      </c>
      <c r="C9" s="44">
        <v>41215</v>
      </c>
      <c r="D9" s="34">
        <v>79102</v>
      </c>
      <c r="E9" s="34"/>
      <c r="F9" s="34"/>
      <c r="G9" s="34"/>
      <c r="H9" s="34"/>
      <c r="I9" s="34"/>
      <c r="J9" s="34"/>
      <c r="K9" s="34"/>
    </row>
    <row r="10" spans="1:11" ht="18" customHeight="1" x14ac:dyDescent="0.4">
      <c r="A10" s="35" t="s">
        <v>208</v>
      </c>
      <c r="B10" s="34">
        <v>313708</v>
      </c>
      <c r="C10" s="44">
        <v>19354</v>
      </c>
      <c r="D10" s="34">
        <v>313708</v>
      </c>
      <c r="E10" s="34"/>
      <c r="F10" s="34"/>
      <c r="G10" s="34"/>
      <c r="H10" s="34"/>
      <c r="I10" s="34"/>
      <c r="J10" s="34"/>
      <c r="K10" s="34"/>
    </row>
    <row r="11" spans="1:11" ht="18" customHeight="1" x14ac:dyDescent="0.4">
      <c r="A11" s="35" t="s">
        <v>209</v>
      </c>
      <c r="B11" s="34">
        <v>145046</v>
      </c>
      <c r="C11" s="44">
        <v>25291</v>
      </c>
      <c r="D11" s="34">
        <v>142612</v>
      </c>
      <c r="E11" s="34"/>
      <c r="F11" s="34">
        <v>2434</v>
      </c>
      <c r="G11" s="34"/>
      <c r="H11" s="34"/>
      <c r="I11" s="34"/>
      <c r="J11" s="34"/>
      <c r="K11" s="34"/>
    </row>
    <row r="12" spans="1:11" ht="18" customHeight="1" x14ac:dyDescent="0.4">
      <c r="A12" s="35" t="s">
        <v>210</v>
      </c>
      <c r="B12" s="34">
        <v>6405643</v>
      </c>
      <c r="C12" s="44">
        <v>696080</v>
      </c>
      <c r="D12" s="34">
        <v>61931</v>
      </c>
      <c r="E12" s="34">
        <v>1289597</v>
      </c>
      <c r="F12" s="34">
        <v>1717475</v>
      </c>
      <c r="G12" s="34">
        <v>2754145</v>
      </c>
      <c r="H12" s="34"/>
      <c r="I12" s="34"/>
      <c r="J12" s="34"/>
      <c r="K12" s="34">
        <v>582495</v>
      </c>
    </row>
    <row r="13" spans="1:11" ht="18" customHeight="1" x14ac:dyDescent="0.4">
      <c r="A13" s="35" t="s">
        <v>211</v>
      </c>
      <c r="B13" s="34">
        <f>23911252-14441061</f>
        <v>9470191</v>
      </c>
      <c r="C13" s="44">
        <f>2702447-1444497</f>
        <v>1257950</v>
      </c>
      <c r="D13" s="34">
        <f>13462862-3998676-1</f>
        <v>9464185</v>
      </c>
      <c r="E13" s="34">
        <f>1291603-1289597</f>
        <v>2006</v>
      </c>
      <c r="F13" s="34">
        <f>3370871-3366871</f>
        <v>4000</v>
      </c>
      <c r="G13" s="34"/>
      <c r="H13" s="34"/>
      <c r="I13" s="34"/>
      <c r="J13" s="34"/>
      <c r="K13" s="34"/>
    </row>
    <row r="14" spans="1:11" ht="18" customHeight="1" x14ac:dyDescent="0.4">
      <c r="A14" s="35" t="s">
        <v>212</v>
      </c>
      <c r="B14" s="34"/>
      <c r="C14" s="44"/>
      <c r="D14" s="34"/>
      <c r="E14" s="34"/>
      <c r="F14" s="34"/>
      <c r="G14" s="34"/>
      <c r="H14" s="34"/>
      <c r="I14" s="34"/>
      <c r="J14" s="34"/>
      <c r="K14" s="34"/>
    </row>
    <row r="15" spans="1:11" ht="18" customHeight="1" x14ac:dyDescent="0.4">
      <c r="A15" s="35" t="s">
        <v>213</v>
      </c>
      <c r="B15" s="34">
        <v>7280628</v>
      </c>
      <c r="C15" s="44">
        <v>630160</v>
      </c>
      <c r="D15" s="34">
        <v>3223925</v>
      </c>
      <c r="E15" s="34"/>
      <c r="F15" s="34">
        <v>1640812</v>
      </c>
      <c r="G15" s="34">
        <v>2415891</v>
      </c>
      <c r="H15" s="34"/>
      <c r="I15" s="34"/>
      <c r="J15" s="34"/>
      <c r="K15" s="34"/>
    </row>
    <row r="16" spans="1:11" ht="18" customHeight="1" x14ac:dyDescent="0.4">
      <c r="A16" s="35" t="s">
        <v>214</v>
      </c>
      <c r="B16" s="34">
        <v>33155</v>
      </c>
      <c r="C16" s="44">
        <v>10333</v>
      </c>
      <c r="D16" s="34">
        <v>33155</v>
      </c>
      <c r="E16" s="34"/>
      <c r="F16" s="34"/>
      <c r="G16" s="34"/>
      <c r="H16" s="34"/>
      <c r="I16" s="34"/>
      <c r="J16" s="34"/>
      <c r="K16" s="34"/>
    </row>
    <row r="17" spans="1:11" ht="18" customHeight="1" x14ac:dyDescent="0.4">
      <c r="A17" s="35" t="s">
        <v>215</v>
      </c>
      <c r="B17" s="34"/>
      <c r="C17" s="44"/>
      <c r="D17" s="34"/>
      <c r="E17" s="34"/>
      <c r="F17" s="34"/>
      <c r="G17" s="34"/>
      <c r="H17" s="34"/>
      <c r="I17" s="34"/>
      <c r="J17" s="34"/>
      <c r="K17" s="34"/>
    </row>
    <row r="18" spans="1:11" ht="18" customHeight="1" x14ac:dyDescent="0.4">
      <c r="A18" s="35" t="s">
        <v>211</v>
      </c>
      <c r="B18" s="34"/>
      <c r="C18" s="44"/>
      <c r="D18" s="34"/>
      <c r="E18" s="34"/>
      <c r="F18" s="34"/>
      <c r="G18" s="34"/>
      <c r="H18" s="34"/>
      <c r="I18" s="34"/>
      <c r="J18" s="34"/>
      <c r="K18" s="34"/>
    </row>
    <row r="19" spans="1:11" ht="18" customHeight="1" x14ac:dyDescent="0.4">
      <c r="A19" s="30" t="s">
        <v>216</v>
      </c>
      <c r="B19" s="34">
        <f t="shared" ref="B19:G19" si="0">SUM(B7:B18)</f>
        <v>23911252</v>
      </c>
      <c r="C19" s="44">
        <f t="shared" si="0"/>
        <v>2702447</v>
      </c>
      <c r="D19" s="34">
        <f t="shared" si="0"/>
        <v>13462861</v>
      </c>
      <c r="E19" s="34">
        <f t="shared" si="0"/>
        <v>1291603</v>
      </c>
      <c r="F19" s="34">
        <f t="shared" si="0"/>
        <v>3370871</v>
      </c>
      <c r="G19" s="34">
        <f t="shared" si="0"/>
        <v>5203422</v>
      </c>
      <c r="H19" s="34">
        <f>SUM(H7:H18)</f>
        <v>0</v>
      </c>
      <c r="I19" s="34">
        <f>SUM(I7:I18)</f>
        <v>0</v>
      </c>
      <c r="J19" s="34">
        <f>SUM(J7:J18)</f>
        <v>0</v>
      </c>
      <c r="K19" s="34">
        <f>SUM(K7:K18)</f>
        <v>582495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8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14" sqref="F14"/>
    </sheetView>
  </sheetViews>
  <sheetFormatPr defaultColWidth="8" defaultRowHeight="15" x14ac:dyDescent="0.4"/>
  <cols>
    <col min="1" max="1" width="20.59765625" style="9" customWidth="1"/>
    <col min="2" max="10" width="11.59765625" style="9" customWidth="1"/>
    <col min="11" max="16384" width="8" style="9"/>
  </cols>
  <sheetData>
    <row r="1" spans="1:10" ht="28.8" x14ac:dyDescent="0.7">
      <c r="A1" s="8" t="s">
        <v>217</v>
      </c>
    </row>
    <row r="2" spans="1:10" ht="18" x14ac:dyDescent="0.45">
      <c r="A2" s="10" t="s">
        <v>1</v>
      </c>
    </row>
    <row r="3" spans="1:10" ht="18" x14ac:dyDescent="0.45">
      <c r="A3" s="11" t="s">
        <v>85</v>
      </c>
    </row>
    <row r="4" spans="1:10" ht="18" x14ac:dyDescent="0.45">
      <c r="J4" s="13" t="s">
        <v>87</v>
      </c>
    </row>
    <row r="5" spans="1:10" ht="22.5" customHeight="1" x14ac:dyDescent="0.4">
      <c r="A5" s="42" t="s">
        <v>196</v>
      </c>
      <c r="B5" s="14" t="s">
        <v>218</v>
      </c>
      <c r="C5" s="15" t="s">
        <v>219</v>
      </c>
      <c r="D5" s="15" t="s">
        <v>220</v>
      </c>
      <c r="E5" s="15" t="s">
        <v>221</v>
      </c>
      <c r="F5" s="15" t="s">
        <v>222</v>
      </c>
      <c r="G5" s="15" t="s">
        <v>223</v>
      </c>
      <c r="H5" s="15" t="s">
        <v>224</v>
      </c>
      <c r="I5" s="15" t="s">
        <v>225</v>
      </c>
      <c r="J5" s="14" t="s">
        <v>226</v>
      </c>
    </row>
    <row r="6" spans="1:10" ht="18" customHeight="1" x14ac:dyDescent="0.4">
      <c r="A6" s="45">
        <v>23911252</v>
      </c>
      <c r="B6" s="34">
        <v>2703891</v>
      </c>
      <c r="C6" s="34">
        <v>2604901</v>
      </c>
      <c r="D6" s="34">
        <v>2673697</v>
      </c>
      <c r="E6" s="34">
        <v>2657540</v>
      </c>
      <c r="F6" s="34">
        <v>2488574</v>
      </c>
      <c r="G6" s="34">
        <v>8475791</v>
      </c>
      <c r="H6" s="34">
        <v>1881545</v>
      </c>
      <c r="I6" s="34">
        <v>425313</v>
      </c>
      <c r="J6" s="34" t="s">
        <v>115</v>
      </c>
    </row>
  </sheetData>
  <phoneticPr fontId="8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地方債等（返済期間別）の明細</vt:lpstr>
      <vt:lpstr>地方債等（利率別）の明細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'地方債等（借入先別）の明細'!Print_Area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綱澤　友也</cp:lastModifiedBy>
  <cp:lastPrinted>2022-02-03T07:59:06Z</cp:lastPrinted>
  <dcterms:modified xsi:type="dcterms:W3CDTF">2022-02-03T07:59:21Z</dcterms:modified>
</cp:coreProperties>
</file>