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000-0000-00_データ交換\00054-00_危機管理室\8.避難確保計画\ホームページ\"/>
    </mc:Choice>
  </mc:AlternateContent>
  <bookViews>
    <workbookView xWindow="0" yWindow="0" windowWidth="17835" windowHeight="6285"/>
  </bookViews>
  <sheets>
    <sheet name="入力シート" sheetId="1" r:id="rId1"/>
    <sheet name="出力シート（タイムライン）" sheetId="4" r:id="rId2"/>
    <sheet name="出力シート（避難確保計画）" sheetId="2" r:id="rId3"/>
  </sheets>
  <definedNames>
    <definedName name="_xlnm.Print_Area" localSheetId="1">'出力シート（タイムライン）'!$A$1:$W$88</definedName>
    <definedName name="_xlnm.Print_Area" localSheetId="2">'出力シート（避難確保計画）'!$A$1:$J$316</definedName>
    <definedName name="_xlnm.Print_Area" localSheetId="0">入力シート!$A$1:$J$353</definedName>
    <definedName name="_xlnm.Print_Titles" localSheetId="1">'出力シート（タイムライン）'!$1:$4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0" i="2" l="1"/>
  <c r="F70" i="2"/>
  <c r="D201" i="2" l="1"/>
  <c r="D134" i="2" l="1"/>
  <c r="D133" i="2"/>
  <c r="D203" i="2"/>
  <c r="A49" i="2" l="1"/>
  <c r="A37" i="2" l="1"/>
  <c r="L211" i="2"/>
  <c r="A311" i="2" l="1"/>
  <c r="M162" i="2" l="1"/>
  <c r="M151" i="2"/>
  <c r="B57" i="4" l="1"/>
  <c r="B56" i="4"/>
  <c r="B55" i="4"/>
  <c r="B54" i="4"/>
  <c r="B228" i="2" l="1"/>
  <c r="C16" i="4"/>
  <c r="B76" i="2"/>
  <c r="A6" i="4"/>
  <c r="D71" i="2"/>
  <c r="D69" i="2"/>
  <c r="B71" i="2"/>
  <c r="B69" i="2"/>
  <c r="A55" i="2"/>
  <c r="F247" i="2" l="1"/>
  <c r="I248" i="2"/>
  <c r="I247" i="2"/>
  <c r="H247" i="2"/>
  <c r="H248" i="2"/>
  <c r="N33" i="4" l="1"/>
  <c r="L38" i="4"/>
  <c r="K38" i="4"/>
  <c r="N34" i="4"/>
  <c r="N39" i="4" s="1"/>
  <c r="K35" i="4"/>
  <c r="K36" i="4"/>
  <c r="N37" i="4"/>
  <c r="K37" i="4"/>
  <c r="N27" i="4"/>
  <c r="N32" i="4"/>
  <c r="N31" i="4"/>
  <c r="N30" i="4"/>
  <c r="N29" i="4"/>
  <c r="N28" i="4"/>
  <c r="K32" i="4"/>
  <c r="K31" i="4"/>
  <c r="K30" i="4"/>
  <c r="K29" i="4"/>
  <c r="K28" i="4"/>
  <c r="K27" i="4"/>
  <c r="AC163" i="1" l="1"/>
  <c r="AC164" i="1"/>
  <c r="AC165" i="1"/>
  <c r="AC166" i="1"/>
  <c r="AC167" i="1"/>
  <c r="AC168" i="1"/>
  <c r="AC169" i="1"/>
  <c r="AC172" i="1"/>
  <c r="AC173" i="1"/>
  <c r="AC174" i="1"/>
  <c r="AC175" i="1"/>
  <c r="AC176" i="1"/>
  <c r="AC177" i="1"/>
  <c r="AC178" i="1"/>
  <c r="AC179" i="1"/>
  <c r="AC180" i="1"/>
  <c r="AC181" i="1"/>
  <c r="AC182" i="1"/>
  <c r="AC183" i="1"/>
  <c r="AC184" i="1"/>
  <c r="AC162" i="1"/>
  <c r="AC171" i="1"/>
  <c r="AC213" i="1"/>
  <c r="AC212" i="1"/>
  <c r="AC202" i="1"/>
  <c r="AC201" i="1"/>
  <c r="AC225" i="1"/>
  <c r="AC226" i="1"/>
  <c r="AC227" i="1"/>
  <c r="AC228" i="1"/>
  <c r="AC229" i="1"/>
  <c r="AC224" i="1"/>
  <c r="AC223" i="1"/>
  <c r="AC214" i="1"/>
  <c r="AC215" i="1"/>
  <c r="AC216" i="1"/>
  <c r="AC217" i="1"/>
  <c r="AC218" i="1"/>
  <c r="AC219" i="1"/>
  <c r="AC220" i="1"/>
  <c r="AC221" i="1"/>
  <c r="AC222" i="1"/>
  <c r="AC204" i="1"/>
  <c r="AC205" i="1"/>
  <c r="AC206" i="1"/>
  <c r="AC207" i="1"/>
  <c r="AC208" i="1"/>
  <c r="AC209" i="1"/>
  <c r="AC210" i="1"/>
  <c r="AC211" i="1"/>
  <c r="AC203" i="1"/>
  <c r="V225" i="1" l="1"/>
  <c r="W225" i="1"/>
  <c r="X225" i="1"/>
  <c r="V226" i="1"/>
  <c r="W226" i="1"/>
  <c r="X226" i="1"/>
  <c r="V227" i="1"/>
  <c r="W227" i="1"/>
  <c r="X227" i="1"/>
  <c r="V228" i="1"/>
  <c r="W228" i="1"/>
  <c r="X228" i="1"/>
  <c r="V229" i="1"/>
  <c r="W229" i="1"/>
  <c r="X229" i="1"/>
  <c r="V203" i="1"/>
  <c r="W203" i="1"/>
  <c r="X203" i="1"/>
  <c r="V204" i="1"/>
  <c r="W204" i="1"/>
  <c r="X204" i="1"/>
  <c r="V205" i="1"/>
  <c r="W205" i="1"/>
  <c r="X205" i="1"/>
  <c r="V206" i="1"/>
  <c r="W206" i="1"/>
  <c r="X206" i="1"/>
  <c r="V207" i="1"/>
  <c r="W207" i="1"/>
  <c r="X207" i="1"/>
  <c r="V208" i="1"/>
  <c r="W208" i="1"/>
  <c r="X208" i="1"/>
  <c r="V209" i="1"/>
  <c r="W209" i="1"/>
  <c r="X209" i="1"/>
  <c r="V210" i="1"/>
  <c r="W210" i="1"/>
  <c r="X210" i="1"/>
  <c r="V211" i="1"/>
  <c r="W211" i="1"/>
  <c r="X211" i="1"/>
  <c r="V214" i="1"/>
  <c r="W214" i="1"/>
  <c r="X214" i="1"/>
  <c r="V215" i="1"/>
  <c r="W215" i="1"/>
  <c r="X215" i="1"/>
  <c r="V216" i="1"/>
  <c r="W216" i="1"/>
  <c r="X216" i="1"/>
  <c r="V217" i="1"/>
  <c r="W217" i="1"/>
  <c r="X217" i="1"/>
  <c r="V218" i="1"/>
  <c r="W218" i="1"/>
  <c r="X218" i="1"/>
  <c r="V219" i="1"/>
  <c r="W219" i="1"/>
  <c r="X219" i="1"/>
  <c r="V220" i="1"/>
  <c r="W220" i="1"/>
  <c r="X220" i="1"/>
  <c r="V221" i="1"/>
  <c r="W221" i="1"/>
  <c r="X221" i="1"/>
  <c r="V222" i="1"/>
  <c r="W222" i="1"/>
  <c r="X222" i="1"/>
  <c r="V213" i="1"/>
  <c r="W213" i="1"/>
  <c r="X213" i="1"/>
  <c r="AB213" i="1"/>
  <c r="V212" i="1"/>
  <c r="W212" i="1"/>
  <c r="Z212" i="1" s="1"/>
  <c r="X212" i="1"/>
  <c r="AC195" i="1"/>
  <c r="AC196" i="1"/>
  <c r="AC197" i="1"/>
  <c r="AC198" i="1"/>
  <c r="AC199" i="1"/>
  <c r="AC194" i="1"/>
  <c r="AC189" i="1"/>
  <c r="AC190" i="1"/>
  <c r="AC191" i="1"/>
  <c r="AC192" i="1"/>
  <c r="AC193" i="1"/>
  <c r="V188" i="1"/>
  <c r="W188" i="1"/>
  <c r="X188" i="1"/>
  <c r="V189" i="1"/>
  <c r="W189" i="1"/>
  <c r="X189" i="1"/>
  <c r="V190" i="1"/>
  <c r="W190" i="1"/>
  <c r="X190" i="1"/>
  <c r="V191" i="1"/>
  <c r="W191" i="1"/>
  <c r="X191" i="1"/>
  <c r="V192" i="1"/>
  <c r="W192" i="1"/>
  <c r="X192" i="1"/>
  <c r="V193" i="1"/>
  <c r="W193" i="1"/>
  <c r="X193" i="1"/>
  <c r="V194" i="1"/>
  <c r="W194" i="1"/>
  <c r="X194" i="1"/>
  <c r="V195" i="1"/>
  <c r="W195" i="1"/>
  <c r="X195" i="1"/>
  <c r="V196" i="1"/>
  <c r="W196" i="1"/>
  <c r="X196" i="1"/>
  <c r="V197" i="1"/>
  <c r="W197" i="1"/>
  <c r="X197" i="1"/>
  <c r="V198" i="1"/>
  <c r="W198" i="1"/>
  <c r="X198" i="1"/>
  <c r="V199" i="1"/>
  <c r="W199" i="1"/>
  <c r="X199" i="1"/>
  <c r="V173" i="1"/>
  <c r="W173" i="1"/>
  <c r="X173" i="1"/>
  <c r="V174" i="1"/>
  <c r="W174" i="1"/>
  <c r="X174" i="1"/>
  <c r="V175" i="1"/>
  <c r="W175" i="1"/>
  <c r="X175" i="1"/>
  <c r="V176" i="1"/>
  <c r="W176" i="1"/>
  <c r="X176" i="1"/>
  <c r="V177" i="1"/>
  <c r="W177" i="1"/>
  <c r="X177" i="1"/>
  <c r="V178" i="1"/>
  <c r="W178" i="1"/>
  <c r="X178" i="1"/>
  <c r="V179" i="1"/>
  <c r="W179" i="1"/>
  <c r="X179" i="1"/>
  <c r="V180" i="1"/>
  <c r="W180" i="1"/>
  <c r="X180" i="1"/>
  <c r="V181" i="1"/>
  <c r="W181" i="1"/>
  <c r="X181" i="1"/>
  <c r="V182" i="1"/>
  <c r="W182" i="1"/>
  <c r="X182" i="1"/>
  <c r="V183" i="1"/>
  <c r="W183" i="1"/>
  <c r="X183" i="1"/>
  <c r="V184" i="1"/>
  <c r="W184" i="1"/>
  <c r="X184" i="1"/>
  <c r="AB166" i="1"/>
  <c r="AB167" i="1" s="1"/>
  <c r="V163" i="1"/>
  <c r="W163" i="1"/>
  <c r="X163" i="1"/>
  <c r="V164" i="1"/>
  <c r="W164" i="1"/>
  <c r="X164" i="1"/>
  <c r="V165" i="1"/>
  <c r="W165" i="1"/>
  <c r="X165" i="1"/>
  <c r="Z213" i="1" l="1"/>
  <c r="Q76" i="4" s="1"/>
  <c r="G169" i="2" s="1"/>
  <c r="Y213" i="1"/>
  <c r="M76" i="4" s="1"/>
  <c r="A169" i="2" s="1"/>
  <c r="AB214" i="1"/>
  <c r="AB215" i="1" s="1"/>
  <c r="AB216" i="1" s="1"/>
  <c r="AB217" i="1" s="1"/>
  <c r="AB218" i="1" s="1"/>
  <c r="AB219" i="1" s="1"/>
  <c r="AB220" i="1" s="1"/>
  <c r="AB221" i="1" s="1"/>
  <c r="AB222" i="1" s="1"/>
  <c r="Z222" i="1" s="1"/>
  <c r="AA213" i="1"/>
  <c r="U76" i="4" s="1"/>
  <c r="I169" i="2" s="1"/>
  <c r="AB168" i="1"/>
  <c r="M142" i="2"/>
  <c r="M143" i="2"/>
  <c r="M145" i="2"/>
  <c r="L145" i="2" s="1"/>
  <c r="A19" i="4"/>
  <c r="Z221" i="1" l="1"/>
  <c r="Y218" i="1"/>
  <c r="M81" i="4" s="1"/>
  <c r="A174" i="2" s="1"/>
  <c r="Y217" i="1"/>
  <c r="M80" i="4" s="1"/>
  <c r="A173" i="2" s="1"/>
  <c r="Y216" i="1"/>
  <c r="M79" i="4" s="1"/>
  <c r="A172" i="2" s="1"/>
  <c r="Z220" i="1"/>
  <c r="Z219" i="1"/>
  <c r="Y222" i="1"/>
  <c r="Z214" i="1"/>
  <c r="Q77" i="4" s="1"/>
  <c r="G170" i="2" s="1"/>
  <c r="Y215" i="1"/>
  <c r="M78" i="4" s="1"/>
  <c r="A171" i="2" s="1"/>
  <c r="Z218" i="1"/>
  <c r="Q81" i="4" s="1"/>
  <c r="G174" i="2" s="1"/>
  <c r="Y221" i="1"/>
  <c r="Y214" i="1"/>
  <c r="M77" i="4" s="1"/>
  <c r="A170" i="2" s="1"/>
  <c r="Z217" i="1"/>
  <c r="Q80" i="4" s="1"/>
  <c r="G173" i="2" s="1"/>
  <c r="Y220" i="1"/>
  <c r="Z215" i="1"/>
  <c r="Q78" i="4" s="1"/>
  <c r="G171" i="2" s="1"/>
  <c r="Y219" i="1"/>
  <c r="Z216" i="1"/>
  <c r="Q79" i="4" s="1"/>
  <c r="G172" i="2" s="1"/>
  <c r="AA216" i="1"/>
  <c r="U79" i="4" s="1"/>
  <c r="I172" i="2" s="1"/>
  <c r="AA214" i="1"/>
  <c r="U77" i="4" s="1"/>
  <c r="I170" i="2" s="1"/>
  <c r="AA217" i="1"/>
  <c r="U80" i="4" s="1"/>
  <c r="I173" i="2" s="1"/>
  <c r="AA218" i="1"/>
  <c r="U81" i="4" s="1"/>
  <c r="I174" i="2" s="1"/>
  <c r="AA219" i="1"/>
  <c r="AA220" i="1"/>
  <c r="AA215" i="1"/>
  <c r="U78" i="4" s="1"/>
  <c r="I171" i="2" s="1"/>
  <c r="AA221" i="1"/>
  <c r="AA222" i="1"/>
  <c r="AB169" i="1"/>
  <c r="Q141" i="2"/>
  <c r="W224" i="1"/>
  <c r="X224" i="1"/>
  <c r="V224" i="1"/>
  <c r="X223" i="1"/>
  <c r="AA223" i="1" s="1"/>
  <c r="U82" i="4" s="1"/>
  <c r="I175" i="2" s="1"/>
  <c r="W223" i="1"/>
  <c r="Z223" i="1" s="1"/>
  <c r="V223" i="1"/>
  <c r="X202" i="1"/>
  <c r="W202" i="1"/>
  <c r="V202" i="1"/>
  <c r="X201" i="1"/>
  <c r="W201" i="1"/>
  <c r="V201" i="1"/>
  <c r="Y212" i="1" l="1"/>
  <c r="AA212" i="1"/>
  <c r="U75" i="4" s="1"/>
  <c r="I168" i="2" s="1"/>
  <c r="Y223" i="1"/>
  <c r="AC187" i="1" l="1"/>
  <c r="AC188" i="1"/>
  <c r="AC186" i="1"/>
  <c r="V187" i="1"/>
  <c r="W187" i="1"/>
  <c r="X187" i="1"/>
  <c r="W186" i="1"/>
  <c r="X186" i="1"/>
  <c r="V186" i="1"/>
  <c r="V172" i="1"/>
  <c r="W172" i="1"/>
  <c r="X172" i="1"/>
  <c r="W171" i="1"/>
  <c r="X171" i="1"/>
  <c r="V171" i="1"/>
  <c r="AB171" i="1"/>
  <c r="AB186" i="1"/>
  <c r="W162" i="1"/>
  <c r="Z162" i="1" s="1"/>
  <c r="X162" i="1"/>
  <c r="W166" i="1"/>
  <c r="X166" i="1"/>
  <c r="W167" i="1"/>
  <c r="X167" i="1"/>
  <c r="W168" i="1"/>
  <c r="X168" i="1"/>
  <c r="W169" i="1"/>
  <c r="X169" i="1"/>
  <c r="V166" i="1"/>
  <c r="V167" i="1"/>
  <c r="V168" i="1"/>
  <c r="V169" i="1"/>
  <c r="V162" i="1"/>
  <c r="Z171" i="1" l="1"/>
  <c r="Q48" i="4" s="1"/>
  <c r="G141" i="2" s="1"/>
  <c r="AA163" i="1"/>
  <c r="AA164" i="1"/>
  <c r="AA165" i="1"/>
  <c r="AA166" i="1"/>
  <c r="AA167" i="1"/>
  <c r="AA168" i="1"/>
  <c r="AA169" i="1"/>
  <c r="Z164" i="1"/>
  <c r="Z163" i="1"/>
  <c r="Z166" i="1"/>
  <c r="Z165" i="1"/>
  <c r="Z168" i="1"/>
  <c r="Z167" i="1"/>
  <c r="Z169" i="1"/>
  <c r="Y164" i="1"/>
  <c r="M45" i="4" s="1"/>
  <c r="Y163" i="1"/>
  <c r="M44" i="4" s="1"/>
  <c r="Y167" i="1"/>
  <c r="Y166" i="1"/>
  <c r="M47" i="4" s="1"/>
  <c r="Y165" i="1"/>
  <c r="M46" i="4" s="1"/>
  <c r="Y168" i="1"/>
  <c r="Y169" i="1"/>
  <c r="Y162" i="1"/>
  <c r="M43" i="4" s="1"/>
  <c r="AA186" i="1"/>
  <c r="U58" i="4" s="1"/>
  <c r="I150" i="2" s="1"/>
  <c r="AB172" i="1"/>
  <c r="Z172" i="1" s="1"/>
  <c r="Y186" i="1"/>
  <c r="M58" i="4" s="1"/>
  <c r="A150" i="2" s="1"/>
  <c r="AA171" i="1"/>
  <c r="U48" i="4" s="1"/>
  <c r="I141" i="2" s="1"/>
  <c r="Y171" i="1"/>
  <c r="M48" i="4" s="1"/>
  <c r="A141" i="2" s="1"/>
  <c r="Z186" i="1"/>
  <c r="Q58" i="4" s="1"/>
  <c r="Q43" i="4"/>
  <c r="AA162" i="1"/>
  <c r="E26" i="4"/>
  <c r="F26" i="4"/>
  <c r="D26" i="4"/>
  <c r="G25" i="4"/>
  <c r="D25" i="4"/>
  <c r="D23" i="4"/>
  <c r="E24" i="4"/>
  <c r="G23" i="4"/>
  <c r="A26" i="4"/>
  <c r="A25" i="4"/>
  <c r="AB187" i="1" l="1"/>
  <c r="Y172" i="1"/>
  <c r="M49" i="4" s="1"/>
  <c r="A142" i="2" s="1"/>
  <c r="Q49" i="4"/>
  <c r="G142" i="2" s="1"/>
  <c r="AB173" i="1"/>
  <c r="Z173" i="1" s="1"/>
  <c r="AA172" i="1"/>
  <c r="G150" i="2"/>
  <c r="U44" i="4"/>
  <c r="Q44" i="4"/>
  <c r="AB188" i="1" l="1"/>
  <c r="Z188" i="1" s="1"/>
  <c r="Q60" i="4" s="1"/>
  <c r="Z187" i="1"/>
  <c r="Q59" i="4" s="1"/>
  <c r="G151" i="2" s="1"/>
  <c r="U49" i="4"/>
  <c r="I142" i="2" s="1"/>
  <c r="Y187" i="1"/>
  <c r="M59" i="4" s="1"/>
  <c r="A151" i="2" s="1"/>
  <c r="AA187" i="1"/>
  <c r="U59" i="4" s="1"/>
  <c r="I151" i="2" s="1"/>
  <c r="AB174" i="1"/>
  <c r="Z174" i="1" s="1"/>
  <c r="Y173" i="1"/>
  <c r="M50" i="4" s="1"/>
  <c r="Q50" i="4"/>
  <c r="G143" i="2" s="1"/>
  <c r="AA173" i="1"/>
  <c r="U50" i="4" s="1"/>
  <c r="AB189" i="1"/>
  <c r="Z189" i="1" s="1"/>
  <c r="Y188" i="1"/>
  <c r="M60" i="4" s="1"/>
  <c r="A152" i="2" s="1"/>
  <c r="AA188" i="1"/>
  <c r="U60" i="4" s="1"/>
  <c r="I152" i="2" s="1"/>
  <c r="Q45" i="4"/>
  <c r="AA170" i="1"/>
  <c r="Z170" i="1"/>
  <c r="Y170" i="1"/>
  <c r="B80" i="4"/>
  <c r="B79" i="4"/>
  <c r="B78" i="4"/>
  <c r="B77" i="4"/>
  <c r="B72" i="4"/>
  <c r="B71" i="4"/>
  <c r="B70" i="4"/>
  <c r="B69" i="4"/>
  <c r="N41" i="4"/>
  <c r="N26" i="4"/>
  <c r="K26" i="4"/>
  <c r="N25" i="4"/>
  <c r="K25" i="4"/>
  <c r="N24" i="4"/>
  <c r="K24" i="4"/>
  <c r="A24" i="4"/>
  <c r="R23" i="4"/>
  <c r="N23" i="4"/>
  <c r="K23" i="4"/>
  <c r="A23" i="4"/>
  <c r="A16" i="4"/>
  <c r="S3" i="4"/>
  <c r="R2" i="4"/>
  <c r="B300" i="2"/>
  <c r="Q39" i="4" s="1"/>
  <c r="L299" i="2"/>
  <c r="D247" i="2"/>
  <c r="AB175" i="1" l="1"/>
  <c r="Z175" i="1" s="1"/>
  <c r="Y174" i="1"/>
  <c r="M51" i="4" s="1"/>
  <c r="Q51" i="4"/>
  <c r="G144" i="2" s="1"/>
  <c r="AA174" i="1"/>
  <c r="U51" i="4" s="1"/>
  <c r="G152" i="2"/>
  <c r="AB190" i="1"/>
  <c r="Z190" i="1" s="1"/>
  <c r="Q62" i="4" s="1"/>
  <c r="AA189" i="1"/>
  <c r="U61" i="4" s="1"/>
  <c r="I153" i="2" s="1"/>
  <c r="Y189" i="1"/>
  <c r="M61" i="4" s="1"/>
  <c r="A153" i="2" s="1"/>
  <c r="Q61" i="4"/>
  <c r="U45" i="4"/>
  <c r="AB201" i="1"/>
  <c r="Z201" i="1" s="1"/>
  <c r="U43" i="4"/>
  <c r="L204" i="2"/>
  <c r="AB176" i="1" l="1"/>
  <c r="Z176" i="1" s="1"/>
  <c r="Q52" i="4"/>
  <c r="G145" i="2" s="1"/>
  <c r="Y175" i="1"/>
  <c r="M52" i="4" s="1"/>
  <c r="AA175" i="1"/>
  <c r="U52" i="4" s="1"/>
  <c r="G153" i="2"/>
  <c r="AB191" i="1"/>
  <c r="Z191" i="1" s="1"/>
  <c r="Q63" i="4" s="1"/>
  <c r="Y190" i="1"/>
  <c r="M62" i="4" s="1"/>
  <c r="AA190" i="1"/>
  <c r="U62" i="4" s="1"/>
  <c r="I154" i="2" s="1"/>
  <c r="Y201" i="1"/>
  <c r="M68" i="4" s="1"/>
  <c r="A161" i="2" s="1"/>
  <c r="Q68" i="4"/>
  <c r="G161" i="2" s="1"/>
  <c r="AA201" i="1"/>
  <c r="U68" i="4" s="1"/>
  <c r="I161" i="2" s="1"/>
  <c r="Q47" i="4"/>
  <c r="Q46" i="4"/>
  <c r="U46" i="4"/>
  <c r="AB202" i="1"/>
  <c r="AA202" i="1" l="1"/>
  <c r="U69" i="4" s="1"/>
  <c r="I162" i="2" s="1"/>
  <c r="Z202" i="1"/>
  <c r="Q69" i="4" s="1"/>
  <c r="G162" i="2" s="1"/>
  <c r="AB177" i="1"/>
  <c r="Z177" i="1" s="1"/>
  <c r="Y176" i="1"/>
  <c r="M53" i="4" s="1"/>
  <c r="Q53" i="4"/>
  <c r="G146" i="2" s="1"/>
  <c r="AA176" i="1"/>
  <c r="U53" i="4" s="1"/>
  <c r="AB192" i="1"/>
  <c r="Z192" i="1" s="1"/>
  <c r="Q64" i="4" s="1"/>
  <c r="AA191" i="1"/>
  <c r="U63" i="4" s="1"/>
  <c r="I155" i="2" s="1"/>
  <c r="Y191" i="1"/>
  <c r="M63" i="4" s="1"/>
  <c r="Y202" i="1"/>
  <c r="U47" i="4"/>
  <c r="AB203" i="1"/>
  <c r="AB204" i="1" l="1"/>
  <c r="AB205" i="1" s="1"/>
  <c r="Z203" i="1"/>
  <c r="AB178" i="1"/>
  <c r="Z178" i="1" s="1"/>
  <c r="Q54" i="4"/>
  <c r="G147" i="2" s="1"/>
  <c r="Y177" i="1"/>
  <c r="M54" i="4" s="1"/>
  <c r="AA177" i="1"/>
  <c r="U54" i="4" s="1"/>
  <c r="AB193" i="1"/>
  <c r="Z193" i="1" s="1"/>
  <c r="Q65" i="4" s="1"/>
  <c r="AA192" i="1"/>
  <c r="U64" i="4" s="1"/>
  <c r="I156" i="2" s="1"/>
  <c r="Y192" i="1"/>
  <c r="M64" i="4" s="1"/>
  <c r="Y203" i="1"/>
  <c r="AA203" i="1"/>
  <c r="M69" i="4"/>
  <c r="A162" i="2" s="1"/>
  <c r="H82" i="2"/>
  <c r="E82" i="2"/>
  <c r="B82" i="2"/>
  <c r="H81" i="2"/>
  <c r="E81" i="2"/>
  <c r="B81" i="2"/>
  <c r="H80" i="2"/>
  <c r="H79" i="2"/>
  <c r="H78" i="2"/>
  <c r="H77" i="2"/>
  <c r="B80" i="2"/>
  <c r="B79" i="2"/>
  <c r="B78" i="2"/>
  <c r="B77" i="2"/>
  <c r="E80" i="2"/>
  <c r="E79" i="2"/>
  <c r="E78" i="2"/>
  <c r="E77" i="2"/>
  <c r="Z205" i="1" l="1"/>
  <c r="Q72" i="4" s="1"/>
  <c r="G165" i="2" s="1"/>
  <c r="Y205" i="1"/>
  <c r="M72" i="4" s="1"/>
  <c r="A165" i="2" s="1"/>
  <c r="AA205" i="1"/>
  <c r="U72" i="4" s="1"/>
  <c r="I165" i="2" s="1"/>
  <c r="Z204" i="1"/>
  <c r="Q71" i="4" s="1"/>
  <c r="G164" i="2" s="1"/>
  <c r="AA204" i="1"/>
  <c r="U71" i="4" s="1"/>
  <c r="I164" i="2" s="1"/>
  <c r="Y204" i="1"/>
  <c r="M71" i="4" s="1"/>
  <c r="A164" i="2" s="1"/>
  <c r="U70" i="4"/>
  <c r="I163" i="2" s="1"/>
  <c r="Q70" i="4"/>
  <c r="G163" i="2" s="1"/>
  <c r="AB206" i="1"/>
  <c r="AB179" i="1"/>
  <c r="Z179" i="1" s="1"/>
  <c r="Y178" i="1"/>
  <c r="AA178" i="1"/>
  <c r="AB194" i="1"/>
  <c r="Z194" i="1" s="1"/>
  <c r="Q66" i="4" s="1"/>
  <c r="AA193" i="1"/>
  <c r="U65" i="4" s="1"/>
  <c r="I157" i="2" s="1"/>
  <c r="Y193" i="1"/>
  <c r="M65" i="4" s="1"/>
  <c r="M70" i="4"/>
  <c r="A163" i="2" s="1"/>
  <c r="G8" i="4"/>
  <c r="D9" i="4"/>
  <c r="D11" i="4"/>
  <c r="A9" i="4"/>
  <c r="G11" i="4"/>
  <c r="A10" i="4"/>
  <c r="A12" i="4"/>
  <c r="D7" i="4"/>
  <c r="G7" i="4"/>
  <c r="D12" i="4"/>
  <c r="D8" i="4"/>
  <c r="G12" i="4"/>
  <c r="G9" i="4"/>
  <c r="D10" i="4"/>
  <c r="G10" i="4"/>
  <c r="A7" i="4"/>
  <c r="A11" i="4"/>
  <c r="A8" i="4"/>
  <c r="A143" i="2" l="1"/>
  <c r="M55" i="4"/>
  <c r="Z206" i="1"/>
  <c r="Q73" i="4" s="1"/>
  <c r="G166" i="2" s="1"/>
  <c r="AA206" i="1"/>
  <c r="U73" i="4" s="1"/>
  <c r="I166" i="2" s="1"/>
  <c r="Y206" i="1"/>
  <c r="M73" i="4" s="1"/>
  <c r="A166" i="2" s="1"/>
  <c r="Q55" i="4"/>
  <c r="G148" i="2" s="1"/>
  <c r="I143" i="2"/>
  <c r="U55" i="4"/>
  <c r="AB207" i="1"/>
  <c r="AB180" i="1"/>
  <c r="Z180" i="1" s="1"/>
  <c r="Y179" i="1"/>
  <c r="AA179" i="1"/>
  <c r="AB195" i="1"/>
  <c r="Y194" i="1"/>
  <c r="M66" i="4" s="1"/>
  <c r="AA194" i="1"/>
  <c r="U66" i="4" s="1"/>
  <c r="I158" i="2" s="1"/>
  <c r="I246" i="2"/>
  <c r="I245" i="2"/>
  <c r="F245" i="2"/>
  <c r="A144" i="2" l="1"/>
  <c r="M56" i="4"/>
  <c r="Y195" i="1"/>
  <c r="M67" i="4" s="1"/>
  <c r="Z195" i="1"/>
  <c r="Q67" i="4" s="1"/>
  <c r="AA207" i="1"/>
  <c r="U74" i="4" s="1"/>
  <c r="I167" i="2" s="1"/>
  <c r="Z207" i="1"/>
  <c r="Q74" i="4" s="1"/>
  <c r="G167" i="2" s="1"/>
  <c r="Y207" i="1"/>
  <c r="M74" i="4" s="1"/>
  <c r="A167" i="2" s="1"/>
  <c r="Q56" i="4"/>
  <c r="I144" i="2"/>
  <c r="U56" i="4"/>
  <c r="AB208" i="1"/>
  <c r="AB181" i="1"/>
  <c r="Z181" i="1" s="1"/>
  <c r="Y180" i="1"/>
  <c r="AA180" i="1"/>
  <c r="AB196" i="1"/>
  <c r="Z196" i="1" s="1"/>
  <c r="A154" i="2"/>
  <c r="AA195" i="1"/>
  <c r="U67" i="4" s="1"/>
  <c r="I159" i="2" s="1"/>
  <c r="A31" i="2"/>
  <c r="A145" i="2" l="1"/>
  <c r="M57" i="4"/>
  <c r="Y208" i="1"/>
  <c r="AA208" i="1"/>
  <c r="Z208" i="1"/>
  <c r="Q57" i="4"/>
  <c r="I145" i="2"/>
  <c r="U57" i="4"/>
  <c r="AB209" i="1"/>
  <c r="AB182" i="1"/>
  <c r="Z182" i="1" s="1"/>
  <c r="Y181" i="1"/>
  <c r="A146" i="2" s="1"/>
  <c r="AA181" i="1"/>
  <c r="I146" i="2" s="1"/>
  <c r="G154" i="2"/>
  <c r="AB197" i="1"/>
  <c r="Z197" i="1" s="1"/>
  <c r="AA196" i="1"/>
  <c r="Y196" i="1"/>
  <c r="A155" i="2" s="1"/>
  <c r="Q75" i="4"/>
  <c r="G168" i="2" s="1"/>
  <c r="A307" i="2"/>
  <c r="Y209" i="1" l="1"/>
  <c r="Z209" i="1"/>
  <c r="AA209" i="1"/>
  <c r="AB210" i="1"/>
  <c r="AB183" i="1"/>
  <c r="Z183" i="1" s="1"/>
  <c r="Y182" i="1"/>
  <c r="A147" i="2" s="1"/>
  <c r="AA182" i="1"/>
  <c r="I147" i="2" s="1"/>
  <c r="G155" i="2"/>
  <c r="AB198" i="1"/>
  <c r="Z198" i="1" s="1"/>
  <c r="AA197" i="1"/>
  <c r="Y197" i="1"/>
  <c r="A156" i="2" s="1"/>
  <c r="G156" i="2"/>
  <c r="M75" i="4"/>
  <c r="A168" i="2" s="1"/>
  <c r="D132" i="2"/>
  <c r="AA210" i="1" l="1"/>
  <c r="Y210" i="1"/>
  <c r="Z210" i="1"/>
  <c r="AB211" i="1"/>
  <c r="AB184" i="1"/>
  <c r="Z184" i="1" s="1"/>
  <c r="Y183" i="1"/>
  <c r="A148" i="2" s="1"/>
  <c r="AA183" i="1"/>
  <c r="AB199" i="1"/>
  <c r="Z199" i="1" s="1"/>
  <c r="Y198" i="1"/>
  <c r="A157" i="2" s="1"/>
  <c r="AA198" i="1"/>
  <c r="G157" i="2"/>
  <c r="C209" i="2"/>
  <c r="D207" i="2"/>
  <c r="D202" i="2"/>
  <c r="M173" i="2"/>
  <c r="M166" i="2"/>
  <c r="M164" i="2"/>
  <c r="M158" i="2"/>
  <c r="M156" i="2"/>
  <c r="M154" i="2"/>
  <c r="M147" i="2"/>
  <c r="AA211" i="1" l="1"/>
  <c r="Y211" i="1"/>
  <c r="Z211" i="1"/>
  <c r="Y184" i="1"/>
  <c r="AA184" i="1"/>
  <c r="Y199" i="1"/>
  <c r="A158" i="2" s="1"/>
  <c r="AA199" i="1"/>
  <c r="Q161" i="2"/>
  <c r="M153" i="2"/>
  <c r="L166" i="2"/>
  <c r="L173" i="2"/>
  <c r="L158" i="2"/>
  <c r="L156" i="2"/>
  <c r="L293" i="2" l="1"/>
  <c r="D293" i="2" s="1"/>
  <c r="L295" i="2"/>
  <c r="D295" i="2" s="1"/>
  <c r="L291" i="2"/>
  <c r="D291" i="2" s="1"/>
  <c r="L287" i="2"/>
  <c r="L284" i="2"/>
  <c r="D284" i="2" s="1"/>
  <c r="Q82" i="4" l="1"/>
  <c r="G175" i="2" s="1"/>
  <c r="R29" i="4"/>
  <c r="R34" i="4"/>
  <c r="R31" i="4"/>
  <c r="B299" i="2"/>
  <c r="D287" i="2"/>
  <c r="D249" i="2"/>
  <c r="AB224" i="1" l="1"/>
  <c r="M82" i="4"/>
  <c r="A175" i="2" s="1"/>
  <c r="R26" i="4"/>
  <c r="Q38" i="4"/>
  <c r="Q150" i="2"/>
  <c r="AB225" i="1" l="1"/>
  <c r="Z224" i="1"/>
  <c r="Q83" i="4" s="1"/>
  <c r="G176" i="2" s="1"/>
  <c r="AA224" i="1"/>
  <c r="U83" i="4" s="1"/>
  <c r="I176" i="2" s="1"/>
  <c r="Y224" i="1"/>
  <c r="M83" i="4" s="1"/>
  <c r="A176" i="2" s="1"/>
  <c r="D245" i="2"/>
  <c r="AB226" i="1" l="1"/>
  <c r="AA225" i="1"/>
  <c r="Z225" i="1"/>
  <c r="Q84" i="4" s="1"/>
  <c r="G177" i="2" s="1"/>
  <c r="Y225" i="1"/>
  <c r="AB227" i="1" l="1"/>
  <c r="Y226" i="1"/>
  <c r="M84" i="4" s="1"/>
  <c r="A177" i="2" s="1"/>
  <c r="Z226" i="1"/>
  <c r="Q85" i="4" s="1"/>
  <c r="G178" i="2" s="1"/>
  <c r="AA226" i="1"/>
  <c r="U84" i="4" s="1"/>
  <c r="I177" i="2" s="1"/>
  <c r="C207" i="2"/>
  <c r="AB228" i="1" l="1"/>
  <c r="Y227" i="1"/>
  <c r="M85" i="4" s="1"/>
  <c r="A178" i="2" s="1"/>
  <c r="AA227" i="1"/>
  <c r="U85" i="4" s="1"/>
  <c r="I178" i="2" s="1"/>
  <c r="Z227" i="1"/>
  <c r="Q86" i="4" s="1"/>
  <c r="G179" i="2" s="1"/>
  <c r="L147" i="2"/>
  <c r="AB229" i="1" l="1"/>
  <c r="AA228" i="1"/>
  <c r="U86" i="4" s="1"/>
  <c r="I179" i="2" s="1"/>
  <c r="Y228" i="1"/>
  <c r="M86" i="4" s="1"/>
  <c r="A179" i="2" s="1"/>
  <c r="Z228" i="1"/>
  <c r="Q87" i="4" s="1"/>
  <c r="G180" i="2" s="1"/>
  <c r="C199" i="2"/>
  <c r="L199" i="2" s="1"/>
  <c r="L190" i="2" s="1"/>
  <c r="AA229" i="1" l="1"/>
  <c r="U87" i="4" s="1"/>
  <c r="I180" i="2" s="1"/>
  <c r="Y229" i="1"/>
  <c r="M87" i="4" s="1"/>
  <c r="A180" i="2" s="1"/>
  <c r="Z229" i="1"/>
</calcChain>
</file>

<file path=xl/sharedStrings.xml><?xml version="1.0" encoding="utf-8"?>
<sst xmlns="http://schemas.openxmlformats.org/spreadsheetml/2006/main" count="708" uniqueCount="445">
  <si>
    <t>入力項目</t>
  </si>
  <si>
    <t>入力セル</t>
  </si>
  <si>
    <t xml:space="preserve">1．計画の目的 </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</si>
  <si>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</si>
  <si>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</si>
  <si>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</si>
  <si>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</si>
  <si>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</si>
  <si>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</si>
  <si>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</si>
  <si>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</si>
  <si>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</si>
  <si>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</si>
  <si>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</si>
  <si>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</si>
  <si>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</si>
  <si>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</si>
  <si>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</si>
  <si>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</si>
  <si>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t>
    <phoneticPr fontId="8"/>
  </si>
  <si>
    <t>以下のいずれかに該当する場合</t>
    <phoneticPr fontId="8"/>
  </si>
  <si>
    <t>インターネット</t>
    <phoneticPr fontId="8"/>
  </si>
  <si>
    <t>ラジオ</t>
    <phoneticPr fontId="8"/>
  </si>
  <si>
    <t>洪水予報</t>
    <phoneticPr fontId="8"/>
  </si>
  <si>
    <t>水位到達情報</t>
    <phoneticPr fontId="8"/>
  </si>
  <si>
    <t>水位情報</t>
    <phoneticPr fontId="8"/>
  </si>
  <si>
    <r>
      <t>(2)</t>
    </r>
    <r>
      <rPr>
        <sz val="7"/>
        <color theme="1"/>
        <rFont val="ＭＳ ゴシック"/>
        <family val="3"/>
        <charset val="128"/>
      </rPr>
      <t xml:space="preserve">      </t>
    </r>
    <r>
      <rPr>
        <sz val="14"/>
        <color theme="1"/>
        <rFont val="ＭＳ ゴシック"/>
        <family val="3"/>
        <charset val="128"/>
      </rPr>
      <t>情報伝達</t>
    </r>
  </si>
  <si>
    <t xml:space="preserve"> 情報収集・伝達及び避難誘導の際に使用する施設及び資器材については、下表「避難確保資器材等一覧」に示すとおりである。</t>
    <phoneticPr fontId="8"/>
  </si>
  <si>
    <r>
      <t xml:space="preserve"> </t>
    </r>
    <r>
      <rPr>
        <sz val="14"/>
        <color theme="1"/>
        <rFont val="ＭＳ ゴシック"/>
        <family val="3"/>
        <charset val="128"/>
      </rPr>
      <t>これらの資器材等については、日頃からその維持管理に努めるものとする。</t>
    </r>
    <phoneticPr fontId="8"/>
  </si>
  <si>
    <t>年</t>
    <rPh sb="0" eb="1">
      <t>ネン</t>
    </rPh>
    <phoneticPr fontId="8"/>
  </si>
  <si>
    <t>月</t>
    <rPh sb="0" eb="1">
      <t>ガツ</t>
    </rPh>
    <phoneticPr fontId="8"/>
  </si>
  <si>
    <t>日</t>
    <rPh sb="0" eb="1">
      <t>ニチ</t>
    </rPh>
    <phoneticPr fontId="8"/>
  </si>
  <si>
    <t>浸水想定区域を持つ河川名</t>
    <phoneticPr fontId="8"/>
  </si>
  <si>
    <t>参照する水位観測所</t>
    <phoneticPr fontId="8"/>
  </si>
  <si>
    <t>気象情報</t>
    <phoneticPr fontId="8"/>
  </si>
  <si>
    <t>○：有り、－：無し</t>
    <rPh sb="2" eb="3">
      <t>アリ</t>
    </rPh>
    <rPh sb="7" eb="8">
      <t>ナシ</t>
    </rPh>
    <phoneticPr fontId="8"/>
  </si>
  <si>
    <t>※</t>
    <phoneticPr fontId="8"/>
  </si>
  <si>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</si>
  <si>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</si>
  <si>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8"/>
  </si>
  <si>
    <t xml:space="preserve">3．計画の適用範囲 </t>
    <phoneticPr fontId="8"/>
  </si>
  <si>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8"/>
  </si>
  <si>
    <t>昼間・夜間</t>
    <rPh sb="0" eb="2">
      <t>ヒルマ</t>
    </rPh>
    <rPh sb="3" eb="5">
      <t>ヤカン</t>
    </rPh>
    <phoneticPr fontId="8"/>
  </si>
  <si>
    <t>休日</t>
    <rPh sb="0" eb="2">
      <t>キュウジツ</t>
    </rPh>
    <phoneticPr fontId="8"/>
  </si>
  <si>
    <t>施設職員</t>
    <rPh sb="0" eb="2">
      <t>シセツ</t>
    </rPh>
    <rPh sb="2" eb="4">
      <t>ショクイン</t>
    </rPh>
    <phoneticPr fontId="8"/>
  </si>
  <si>
    <t>人　　　　　数</t>
    <rPh sb="0" eb="1">
      <t>ヒト</t>
    </rPh>
    <rPh sb="6" eb="7">
      <t>スウ</t>
    </rPh>
    <phoneticPr fontId="8"/>
  </si>
  <si>
    <t>昼間</t>
    <rPh sb="0" eb="2">
      <t>ヒルマ</t>
    </rPh>
    <phoneticPr fontId="8"/>
  </si>
  <si>
    <t>夜間</t>
    <rPh sb="0" eb="2">
      <t>ヤカン</t>
    </rPh>
    <phoneticPr fontId="8"/>
  </si>
  <si>
    <t>別紙１</t>
    <phoneticPr fontId="8"/>
  </si>
  <si>
    <t>【施設周辺の避難経路図】</t>
    <rPh sb="1" eb="3">
      <t>シセツ</t>
    </rPh>
    <rPh sb="3" eb="5">
      <t>シュウヘン</t>
    </rPh>
    <rPh sb="6" eb="8">
      <t>ヒナン</t>
    </rPh>
    <rPh sb="8" eb="10">
      <t>ケイロ</t>
    </rPh>
    <rPh sb="10" eb="11">
      <t>ズ</t>
    </rPh>
    <phoneticPr fontId="8"/>
  </si>
  <si>
    <t>【施設の状況】</t>
    <rPh sb="1" eb="3">
      <t>シセツ</t>
    </rPh>
    <rPh sb="4" eb="6">
      <t>ジョウキョウ</t>
    </rPh>
    <phoneticPr fontId="8"/>
  </si>
  <si>
    <t>避難経路図</t>
    <rPh sb="0" eb="2">
      <t>ヒナン</t>
    </rPh>
    <rPh sb="2" eb="4">
      <t>ケイロ</t>
    </rPh>
    <rPh sb="4" eb="5">
      <t>ズ</t>
    </rPh>
    <phoneticPr fontId="8"/>
  </si>
  <si>
    <t xml:space="preserve">4．防災体制 </t>
    <phoneticPr fontId="8"/>
  </si>
  <si>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8"/>
  </si>
  <si>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8"/>
  </si>
  <si>
    <t>(3)避難誘導</t>
    <phoneticPr fontId="8"/>
  </si>
  <si>
    <t>移動距離</t>
    <rPh sb="0" eb="2">
      <t>イドウ</t>
    </rPh>
    <rPh sb="2" eb="4">
      <t>キョリ</t>
    </rPh>
    <phoneticPr fontId="8"/>
  </si>
  <si>
    <t>移動手段</t>
    <rPh sb="0" eb="2">
      <t>イドウ</t>
    </rPh>
    <rPh sb="2" eb="4">
      <t>シュダン</t>
    </rPh>
    <phoneticPr fontId="8"/>
  </si>
  <si>
    <t>名　称</t>
    <rPh sb="0" eb="1">
      <t>ナ</t>
    </rPh>
    <rPh sb="2" eb="3">
      <t>ショウ</t>
    </rPh>
    <phoneticPr fontId="8"/>
  </si>
  <si>
    <t>屋内安全確保</t>
    <rPh sb="0" eb="2">
      <t>オクナイ</t>
    </rPh>
    <rPh sb="2" eb="4">
      <t>アンゼン</t>
    </rPh>
    <rPh sb="4" eb="6">
      <t>カクホ</t>
    </rPh>
    <phoneticPr fontId="8"/>
  </si>
  <si>
    <t xml:space="preserve">7．避難の確保を図るための施設の整備 </t>
    <phoneticPr fontId="8"/>
  </si>
  <si>
    <t>備　蓄　品</t>
    <rPh sb="0" eb="1">
      <t>ソナエ</t>
    </rPh>
    <rPh sb="2" eb="3">
      <t>チク</t>
    </rPh>
    <rPh sb="4" eb="5">
      <t>ヒン</t>
    </rPh>
    <phoneticPr fontId="8"/>
  </si>
  <si>
    <t>浸水を防ぐための対策</t>
    <rPh sb="0" eb="2">
      <t>シンスイ</t>
    </rPh>
    <rPh sb="3" eb="4">
      <t>フセ</t>
    </rPh>
    <rPh sb="8" eb="10">
      <t>タイサク</t>
    </rPh>
    <phoneticPr fontId="8"/>
  </si>
  <si>
    <t>8．防災教育及び訓練の実施</t>
    <rPh sb="2" eb="4">
      <t>ボウサイ</t>
    </rPh>
    <rPh sb="4" eb="6">
      <t>キョウイク</t>
    </rPh>
    <rPh sb="6" eb="7">
      <t>オヨ</t>
    </rPh>
    <rPh sb="8" eb="10">
      <t>クンレン</t>
    </rPh>
    <rPh sb="11" eb="13">
      <t>ジッシ</t>
    </rPh>
    <phoneticPr fontId="8"/>
  </si>
  <si>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8"/>
  </si>
  <si>
    <t>昼間</t>
    <rPh sb="0" eb="2">
      <t>チュウカン</t>
    </rPh>
    <phoneticPr fontId="8"/>
  </si>
  <si>
    <t>避難場所の住所</t>
  </si>
  <si>
    <t>避難場所名</t>
    <rPh sb="0" eb="2">
      <t>ヒナン</t>
    </rPh>
    <rPh sb="2" eb="4">
      <t>バショ</t>
    </rPh>
    <rPh sb="4" eb="5">
      <t>メイ</t>
    </rPh>
    <phoneticPr fontId="8"/>
  </si>
  <si>
    <t>避難場所までの移動距離</t>
    <rPh sb="0" eb="2">
      <t>ヒナン</t>
    </rPh>
    <rPh sb="2" eb="4">
      <t>バショ</t>
    </rPh>
    <rPh sb="7" eb="9">
      <t>イドウ</t>
    </rPh>
    <rPh sb="9" eb="11">
      <t>キョリ</t>
    </rPh>
    <phoneticPr fontId="8"/>
  </si>
  <si>
    <t>ｍ</t>
    <phoneticPr fontId="8"/>
  </si>
  <si>
    <t>新規採用の従業員</t>
    <rPh sb="0" eb="2">
      <t>シンキ</t>
    </rPh>
    <rPh sb="2" eb="4">
      <t>サイヨウ</t>
    </rPh>
    <rPh sb="5" eb="8">
      <t>ジュウギョウイン</t>
    </rPh>
    <phoneticPr fontId="8"/>
  </si>
  <si>
    <t>訓練対象者①</t>
    <rPh sb="0" eb="2">
      <t>クンレン</t>
    </rPh>
    <rPh sb="2" eb="5">
      <t>タイショウシャ</t>
    </rPh>
    <phoneticPr fontId="8"/>
  </si>
  <si>
    <t>訓練実施月①</t>
    <rPh sb="0" eb="2">
      <t>クンレン</t>
    </rPh>
    <rPh sb="2" eb="4">
      <t>ジッシ</t>
    </rPh>
    <rPh sb="4" eb="5">
      <t>ツキ</t>
    </rPh>
    <phoneticPr fontId="8"/>
  </si>
  <si>
    <t>訓練対象者②</t>
    <rPh sb="0" eb="2">
      <t>クンレン</t>
    </rPh>
    <rPh sb="2" eb="5">
      <t>タイショウシャ</t>
    </rPh>
    <phoneticPr fontId="8"/>
  </si>
  <si>
    <t>訓練実施月②</t>
    <rPh sb="0" eb="2">
      <t>クンレン</t>
    </rPh>
    <rPh sb="2" eb="4">
      <t>ジッシ</t>
    </rPh>
    <rPh sb="4" eb="5">
      <t>ツキ</t>
    </rPh>
    <phoneticPr fontId="8"/>
  </si>
  <si>
    <t>研修対象者①</t>
    <rPh sb="0" eb="2">
      <t>ケンシュウ</t>
    </rPh>
    <rPh sb="2" eb="5">
      <t>タイショウシャ</t>
    </rPh>
    <phoneticPr fontId="8"/>
  </si>
  <si>
    <t>研修実施月①</t>
    <rPh sb="0" eb="2">
      <t>ケンシュウ</t>
    </rPh>
    <rPh sb="2" eb="4">
      <t>ジッシ</t>
    </rPh>
    <rPh sb="4" eb="5">
      <t>ツキ</t>
    </rPh>
    <phoneticPr fontId="8"/>
  </si>
  <si>
    <t>研修対象者②</t>
    <rPh sb="0" eb="2">
      <t>ケンシュウ</t>
    </rPh>
    <rPh sb="2" eb="5">
      <t>タイショウシャ</t>
    </rPh>
    <phoneticPr fontId="8"/>
  </si>
  <si>
    <t>研修実施月②</t>
    <rPh sb="0" eb="2">
      <t>ケンシュウ</t>
    </rPh>
    <rPh sb="2" eb="4">
      <t>ジッシ</t>
    </rPh>
    <rPh sb="4" eb="5">
      <t>ツキ</t>
    </rPh>
    <phoneticPr fontId="8"/>
  </si>
  <si>
    <t>研修の内容①</t>
    <rPh sb="0" eb="2">
      <t>ケンシュウ</t>
    </rPh>
    <rPh sb="3" eb="5">
      <t>ナイヨウ</t>
    </rPh>
    <phoneticPr fontId="8"/>
  </si>
  <si>
    <t>研修の内容②</t>
    <rPh sb="0" eb="2">
      <t>ケンシュウ</t>
    </rPh>
    <rPh sb="3" eb="5">
      <t>ナイヨウ</t>
    </rPh>
    <phoneticPr fontId="8"/>
  </si>
  <si>
    <t>訓練の内容①</t>
    <rPh sb="0" eb="2">
      <t>クンレン</t>
    </rPh>
    <rPh sb="3" eb="5">
      <t>ナイヨウ</t>
    </rPh>
    <phoneticPr fontId="8"/>
  </si>
  <si>
    <t>訓練の内容②</t>
    <rPh sb="0" eb="2">
      <t>クンレン</t>
    </rPh>
    <rPh sb="3" eb="5">
      <t>ナイヨウ</t>
    </rPh>
    <phoneticPr fontId="8"/>
  </si>
  <si>
    <t>避難誘導</t>
    <rPh sb="0" eb="2">
      <t>ヒナン</t>
    </rPh>
    <rPh sb="2" eb="4">
      <t>ユウドウ</t>
    </rPh>
    <phoneticPr fontId="8"/>
  </si>
  <si>
    <t>防災情報及び避難誘導</t>
    <rPh sb="0" eb="2">
      <t>ボウサイ</t>
    </rPh>
    <rPh sb="2" eb="4">
      <t>ジョウホウ</t>
    </rPh>
    <rPh sb="4" eb="5">
      <t>オヨ</t>
    </rPh>
    <rPh sb="6" eb="8">
      <t>ヒナン</t>
    </rPh>
    <rPh sb="8" eb="10">
      <t>ユウドウ</t>
    </rPh>
    <phoneticPr fontId="8"/>
  </si>
  <si>
    <t>休日設定の有無</t>
    <rPh sb="0" eb="2">
      <t>キュウジツ</t>
    </rPh>
    <rPh sb="2" eb="4">
      <t>セッテイ</t>
    </rPh>
    <rPh sb="5" eb="7">
      <t>ウム</t>
    </rPh>
    <phoneticPr fontId="8"/>
  </si>
  <si>
    <t>http://www.city.○○.jp/○○/</t>
    <phoneticPr fontId="8"/>
  </si>
  <si>
    <t>防災情報及び避難誘導</t>
    <rPh sb="0" eb="2">
      <t>ボウサイ</t>
    </rPh>
    <rPh sb="2" eb="4">
      <t>ジョウホウ</t>
    </rPh>
    <rPh sb="4" eb="5">
      <t>オヨ</t>
    </rPh>
    <rPh sb="6" eb="8">
      <t>ヒナン</t>
    </rPh>
    <rPh sb="8" eb="10">
      <t>ユウドウ</t>
    </rPh>
    <phoneticPr fontId="8"/>
  </si>
  <si>
    <t>全従業員</t>
  </si>
  <si>
    <t>情報収集・伝達及び避難誘導</t>
  </si>
  <si>
    <t>③市町村への連絡先は以下とする。</t>
    <rPh sb="1" eb="4">
      <t>シチョウソン</t>
    </rPh>
    <rPh sb="6" eb="8">
      <t>レンラク</t>
    </rPh>
    <rPh sb="8" eb="9">
      <t>サキ</t>
    </rPh>
    <rPh sb="10" eb="12">
      <t>イカ</t>
    </rPh>
    <phoneticPr fontId="8"/>
  </si>
  <si>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8"/>
  </si>
  <si>
    <t>【注意！】</t>
    <rPh sb="1" eb="3">
      <t>チュウイ</t>
    </rPh>
    <phoneticPr fontId="8"/>
  </si>
  <si>
    <t>テレビ</t>
    <phoneticPr fontId="8"/>
  </si>
  <si>
    <t>避難誘導</t>
    <phoneticPr fontId="8"/>
  </si>
  <si>
    <t>台</t>
    <rPh sb="0" eb="1">
      <t>ダイ</t>
    </rPh>
    <phoneticPr fontId="8"/>
  </si>
  <si>
    <t>有りの場合→</t>
    <rPh sb="0" eb="1">
      <t>ア</t>
    </rPh>
    <rPh sb="3" eb="5">
      <t>バアイ</t>
    </rPh>
    <phoneticPr fontId="8"/>
  </si>
  <si>
    <t>無</t>
  </si>
  <si>
    <t>個</t>
    <rPh sb="0" eb="1">
      <t>コ</t>
    </rPh>
    <phoneticPr fontId="8"/>
  </si>
  <si>
    <t>着</t>
    <rPh sb="0" eb="1">
      <t>チャク</t>
    </rPh>
    <phoneticPr fontId="8"/>
  </si>
  <si>
    <t>枚</t>
    <rPh sb="0" eb="1">
      <t>マイ</t>
    </rPh>
    <phoneticPr fontId="8"/>
  </si>
  <si>
    <t>日分</t>
    <rPh sb="0" eb="2">
      <t>ニチブン</t>
    </rPh>
    <phoneticPr fontId="8"/>
  </si>
  <si>
    <t>人分</t>
    <rPh sb="0" eb="1">
      <t>ニン</t>
    </rPh>
    <rPh sb="1" eb="2">
      <t>ブン</t>
    </rPh>
    <phoneticPr fontId="8"/>
  </si>
  <si>
    <t>人分</t>
    <rPh sb="0" eb="1">
      <t>ヒト</t>
    </rPh>
    <rPh sb="1" eb="2">
      <t>ブン</t>
    </rPh>
    <phoneticPr fontId="8"/>
  </si>
  <si>
    <t>平日と同じ／平日と異なる</t>
    <rPh sb="0" eb="2">
      <t>ヘイジツ</t>
    </rPh>
    <rPh sb="3" eb="4">
      <t>オナ</t>
    </rPh>
    <rPh sb="6" eb="8">
      <t>ヘイジツ</t>
    </rPh>
    <rPh sb="9" eb="10">
      <t>コト</t>
    </rPh>
    <phoneticPr fontId="8"/>
  </si>
  <si>
    <t>○／－</t>
    <phoneticPr fontId="8"/>
  </si>
  <si>
    <t>無／有</t>
    <rPh sb="0" eb="1">
      <t>ナシ</t>
    </rPh>
    <rPh sb="2" eb="3">
      <t>アリ</t>
    </rPh>
    <phoneticPr fontId="8"/>
  </si>
  <si>
    <t>4月</t>
    <rPh sb="1" eb="2">
      <t>ガツ</t>
    </rPh>
    <phoneticPr fontId="8"/>
  </si>
  <si>
    <t>5月</t>
    <rPh sb="1" eb="2">
      <t>ガツ</t>
    </rPh>
    <phoneticPr fontId="8"/>
  </si>
  <si>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8"/>
  </si>
  <si>
    <t>　</t>
    <phoneticPr fontId="8"/>
  </si>
  <si>
    <t>　情報収集・伝達に係る機材等</t>
    <rPh sb="1" eb="3">
      <t>ジョウホウ</t>
    </rPh>
    <rPh sb="3" eb="5">
      <t>シュウシュウ</t>
    </rPh>
    <rPh sb="6" eb="8">
      <t>デンタツ</t>
    </rPh>
    <rPh sb="9" eb="10">
      <t>カカ</t>
    </rPh>
    <rPh sb="11" eb="13">
      <t>キザイ</t>
    </rPh>
    <rPh sb="13" eb="14">
      <t>トウ</t>
    </rPh>
    <phoneticPr fontId="8"/>
  </si>
  <si>
    <t>　避難誘導に係る機材等</t>
    <rPh sb="1" eb="3">
      <t>ヒナン</t>
    </rPh>
    <rPh sb="3" eb="5">
      <t>ユウドウ</t>
    </rPh>
    <rPh sb="6" eb="7">
      <t>カカ</t>
    </rPh>
    <rPh sb="8" eb="10">
      <t>キザイ</t>
    </rPh>
    <rPh sb="10" eb="11">
      <t>トウ</t>
    </rPh>
    <phoneticPr fontId="8"/>
  </si>
  <si>
    <t>　屋内安全確保に係る機材等</t>
    <rPh sb="1" eb="3">
      <t>オクナイ</t>
    </rPh>
    <rPh sb="3" eb="5">
      <t>アンゼン</t>
    </rPh>
    <rPh sb="5" eb="7">
      <t>カクホ</t>
    </rPh>
    <rPh sb="8" eb="9">
      <t>カカ</t>
    </rPh>
    <rPh sb="10" eb="12">
      <t>キザイ</t>
    </rPh>
    <rPh sb="12" eb="13">
      <t>トウ</t>
    </rPh>
    <phoneticPr fontId="8"/>
  </si>
  <si>
    <t>　その他の機材等</t>
    <rPh sb="3" eb="4">
      <t>タ</t>
    </rPh>
    <rPh sb="5" eb="7">
      <t>キザイ</t>
    </rPh>
    <rPh sb="7" eb="8">
      <t>トウ</t>
    </rPh>
    <phoneticPr fontId="8"/>
  </si>
  <si>
    <t>　浸水を防ぐための機材等</t>
    <rPh sb="1" eb="3">
      <t>シンスイ</t>
    </rPh>
    <rPh sb="4" eb="5">
      <t>フセ</t>
    </rPh>
    <rPh sb="9" eb="11">
      <t>キザイ</t>
    </rPh>
    <rPh sb="11" eb="12">
      <t>トウ</t>
    </rPh>
    <phoneticPr fontId="8"/>
  </si>
  <si>
    <t>　研修実施（毎年）</t>
    <rPh sb="1" eb="3">
      <t>ケンシュウ</t>
    </rPh>
    <rPh sb="6" eb="8">
      <t>マイトシ</t>
    </rPh>
    <phoneticPr fontId="8"/>
  </si>
  <si>
    <t>　訓練実施（毎年）</t>
    <rPh sb="6" eb="8">
      <t>マイトシ</t>
    </rPh>
    <phoneticPr fontId="8"/>
  </si>
  <si>
    <t>　対象河川③（ある場合）</t>
    <phoneticPr fontId="8"/>
  </si>
  <si>
    <t>　対象河川②（ある場合）</t>
    <phoneticPr fontId="8"/>
  </si>
  <si>
    <t>　対象河川①</t>
    <phoneticPr fontId="8"/>
  </si>
  <si>
    <t>　施設の収容人数の状況</t>
    <rPh sb="1" eb="3">
      <t>シセツ</t>
    </rPh>
    <rPh sb="4" eb="6">
      <t>シュウヨウ</t>
    </rPh>
    <rPh sb="6" eb="8">
      <t>ニンズウ</t>
    </rPh>
    <rPh sb="9" eb="11">
      <t>ジョウキョウ</t>
    </rPh>
    <phoneticPr fontId="8"/>
  </si>
  <si>
    <t>計画作成年月日</t>
  </si>
  <si>
    <t>施設名</t>
  </si>
  <si>
    <t>住所</t>
  </si>
  <si>
    <t>所在市町村名</t>
  </si>
  <si>
    <t>洪水予報等の市町村からの入手方法</t>
  </si>
  <si>
    <t>市町村の情報サイト</t>
  </si>
  <si>
    <t>市町村からの緊急速報メールの受信の有無</t>
  </si>
  <si>
    <t>器</t>
    <rPh sb="0" eb="1">
      <t>キ</t>
    </rPh>
    <phoneticPr fontId="8"/>
  </si>
  <si>
    <t>施設所在地</t>
    <rPh sb="0" eb="2">
      <t>シセツ</t>
    </rPh>
    <rPh sb="2" eb="5">
      <t>ショザイチ</t>
    </rPh>
    <phoneticPr fontId="8"/>
  </si>
  <si>
    <t>避難場所</t>
    <rPh sb="0" eb="2">
      <t>ヒナン</t>
    </rPh>
    <rPh sb="2" eb="4">
      <t>バショ</t>
    </rPh>
    <phoneticPr fontId="8"/>
  </si>
  <si>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8"/>
  </si>
  <si>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8"/>
  </si>
  <si>
    <t>全従業員</t>
    <rPh sb="0" eb="1">
      <t>ゼン</t>
    </rPh>
    <rPh sb="1" eb="4">
      <t>ジュウギョウイン</t>
    </rPh>
    <phoneticPr fontId="8"/>
  </si>
  <si>
    <t>情報収集・伝達</t>
    <rPh sb="0" eb="2">
      <t>ジョウホウ</t>
    </rPh>
    <rPh sb="2" eb="4">
      <t>シュウシュウ</t>
    </rPh>
    <rPh sb="5" eb="7">
      <t>デンタツ</t>
    </rPh>
    <phoneticPr fontId="8"/>
  </si>
  <si>
    <t>　避難先までの移動手段は、以下の通りとする。</t>
    <rPh sb="1" eb="3">
      <t>ヒナン</t>
    </rPh>
    <rPh sb="3" eb="4">
      <t>サキ</t>
    </rPh>
    <rPh sb="7" eb="9">
      <t>イドウ</t>
    </rPh>
    <rPh sb="9" eb="11">
      <t>シュダン</t>
    </rPh>
    <rPh sb="13" eb="15">
      <t>イカ</t>
    </rPh>
    <rPh sb="16" eb="17">
      <t>トオ</t>
    </rPh>
    <phoneticPr fontId="8"/>
  </si>
  <si>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8"/>
  </si>
  <si>
    <t>(1)避難先</t>
    <rPh sb="5" eb="6">
      <t>サキ</t>
    </rPh>
    <phoneticPr fontId="8"/>
  </si>
  <si>
    <t>避難場所</t>
    <rPh sb="0" eb="2">
      <t>ヒナン</t>
    </rPh>
    <rPh sb="2" eb="3">
      <t>バ</t>
    </rPh>
    <phoneticPr fontId="8"/>
  </si>
  <si>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8"/>
  </si>
  <si>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8"/>
  </si>
  <si>
    <t xml:space="preserve">5．情報収集及び伝達 </t>
    <phoneticPr fontId="8"/>
  </si>
  <si>
    <t xml:space="preserve">6．避難誘導 </t>
    <phoneticPr fontId="8"/>
  </si>
  <si>
    <t>②体制確立時、あらかじめ市町村と調整した事項について、市町村に報告する。</t>
    <phoneticPr fontId="8"/>
  </si>
  <si>
    <t>□徒歩</t>
    <rPh sb="1" eb="3">
      <t>トホ</t>
    </rPh>
    <phoneticPr fontId="8"/>
  </si>
  <si>
    <t>□車両</t>
    <rPh sb="1" eb="3">
      <t>シャリョウ</t>
    </rPh>
    <phoneticPr fontId="8"/>
  </si>
  <si>
    <t>徒歩の場合</t>
    <phoneticPr fontId="8"/>
  </si>
  <si>
    <t>車両の場合</t>
    <phoneticPr fontId="8"/>
  </si>
  <si>
    <t>避難場所までの移動手段①</t>
    <rPh sb="0" eb="2">
      <t>ヒナン</t>
    </rPh>
    <rPh sb="2" eb="4">
      <t>バショ</t>
    </rPh>
    <rPh sb="7" eb="9">
      <t>イドウ</t>
    </rPh>
    <rPh sb="9" eb="11">
      <t>シュダン</t>
    </rPh>
    <phoneticPr fontId="8"/>
  </si>
  <si>
    <t>避難場所までの移動手段②</t>
    <rPh sb="0" eb="2">
      <t>ヒナン</t>
    </rPh>
    <rPh sb="2" eb="4">
      <t>バショ</t>
    </rPh>
    <rPh sb="7" eb="9">
      <t>イドウ</t>
    </rPh>
    <rPh sb="9" eb="11">
      <t>シュダン</t>
    </rPh>
    <phoneticPr fontId="8"/>
  </si>
  <si>
    <t>分</t>
    <rPh sb="0" eb="1">
      <t>フン</t>
    </rPh>
    <phoneticPr fontId="8"/>
  </si>
  <si>
    <t>台</t>
    <rPh sb="0" eb="1">
      <t>ダイ</t>
    </rPh>
    <phoneticPr fontId="8"/>
  </si>
  <si>
    <t>有</t>
  </si>
  <si>
    <t>□テレビ</t>
  </si>
  <si>
    <t>□ラジオ</t>
  </si>
  <si>
    <t>□タブレット端末</t>
    <rPh sb="6" eb="8">
      <t>タンマツ</t>
    </rPh>
    <phoneticPr fontId="8"/>
  </si>
  <si>
    <t>□ファックス</t>
  </si>
  <si>
    <t>□携帯電話</t>
    <rPh sb="1" eb="3">
      <t>ケイタイ</t>
    </rPh>
    <rPh sb="3" eb="5">
      <t>デンワ</t>
    </rPh>
    <phoneticPr fontId="8"/>
  </si>
  <si>
    <t>□携帯電話用バッテリー</t>
    <rPh sb="1" eb="3">
      <t>ケイタイ</t>
    </rPh>
    <rPh sb="3" eb="5">
      <t>デンワ</t>
    </rPh>
    <rPh sb="5" eb="6">
      <t>ヨウ</t>
    </rPh>
    <phoneticPr fontId="8"/>
  </si>
  <si>
    <t>□乾電池</t>
    <rPh sb="1" eb="4">
      <t>カンデンチ</t>
    </rPh>
    <phoneticPr fontId="8"/>
  </si>
  <si>
    <t>□その他</t>
    <rPh sb="3" eb="4">
      <t>タ</t>
    </rPh>
    <phoneticPr fontId="8"/>
  </si>
  <si>
    <t>□従業員名簿</t>
    <rPh sb="1" eb="4">
      <t>ジュウギョウイン</t>
    </rPh>
    <rPh sb="4" eb="6">
      <t>メイボ</t>
    </rPh>
    <phoneticPr fontId="8"/>
  </si>
  <si>
    <t>□案内旗</t>
    <rPh sb="1" eb="3">
      <t>アンナイ</t>
    </rPh>
    <rPh sb="3" eb="4">
      <t>ハタ</t>
    </rPh>
    <phoneticPr fontId="8"/>
  </si>
  <si>
    <t>□拡声器</t>
    <rPh sb="1" eb="4">
      <t>カクセイキ</t>
    </rPh>
    <phoneticPr fontId="8"/>
  </si>
  <si>
    <t>□懐中電灯</t>
    <rPh sb="1" eb="3">
      <t>カイチュウ</t>
    </rPh>
    <rPh sb="3" eb="5">
      <t>デントウ</t>
    </rPh>
    <phoneticPr fontId="8"/>
  </si>
  <si>
    <t>□ライフジャケット</t>
  </si>
  <si>
    <t>□蛍光塗料</t>
    <rPh sb="1" eb="3">
      <t>ケイコウ</t>
    </rPh>
    <rPh sb="3" eb="5">
      <t>トリョウ</t>
    </rPh>
    <phoneticPr fontId="8"/>
  </si>
  <si>
    <t>□防災に係る研修</t>
    <rPh sb="1" eb="3">
      <t>ボウサイ</t>
    </rPh>
    <rPh sb="4" eb="5">
      <t>カカ</t>
    </rPh>
    <rPh sb="6" eb="8">
      <t>ケンシュウ</t>
    </rPh>
    <phoneticPr fontId="8"/>
  </si>
  <si>
    <t>□防災訓練</t>
    <rPh sb="1" eb="3">
      <t>ボウサイ</t>
    </rPh>
    <rPh sb="3" eb="5">
      <t>クンレン</t>
    </rPh>
    <phoneticPr fontId="8"/>
  </si>
  <si>
    <t>日分</t>
    <rPh sb="0" eb="1">
      <t>ニチ</t>
    </rPh>
    <rPh sb="1" eb="2">
      <t>ブン</t>
    </rPh>
    <phoneticPr fontId="8"/>
  </si>
  <si>
    <t>※屋内の場合、昇降手段、移動時間等も把握しておくこと</t>
    <rPh sb="1" eb="3">
      <t>オクナイ</t>
    </rPh>
    <rPh sb="4" eb="6">
      <t>バアイ</t>
    </rPh>
    <rPh sb="7" eb="9">
      <t>ショウコウ</t>
    </rPh>
    <rPh sb="9" eb="11">
      <t>シュダン</t>
    </rPh>
    <rPh sb="12" eb="14">
      <t>イドウ</t>
    </rPh>
    <rPh sb="14" eb="16">
      <t>ジカン</t>
    </rPh>
    <rPh sb="16" eb="17">
      <t>トウ</t>
    </rPh>
    <rPh sb="18" eb="20">
      <t>ハアク</t>
    </rPh>
    <phoneticPr fontId="8"/>
  </si>
  <si>
    <t>対象となる災害：</t>
    <phoneticPr fontId="8"/>
  </si>
  <si>
    <t>施設名：</t>
    <phoneticPr fontId="8"/>
  </si>
  <si>
    <t>施設階層</t>
  </si>
  <si>
    <t>浸水深</t>
  </si>
  <si>
    <t>土砂災害区域</t>
  </si>
  <si>
    <t xml:space="preserve">5．避難を行うための準備や所要時間の検討
</t>
    <phoneticPr fontId="8"/>
  </si>
  <si>
    <t xml:space="preserve">６．避難に必要な備品や浸水対策資機材の確認
</t>
    <phoneticPr fontId="8"/>
  </si>
  <si>
    <t xml:space="preserve">4．避難場所までの避難経路の検討
</t>
    <rPh sb="4" eb="6">
      <t>バショ</t>
    </rPh>
    <rPh sb="9" eb="11">
      <t>ヒナン</t>
    </rPh>
    <rPh sb="11" eb="13">
      <t>ケイロ</t>
    </rPh>
    <rPh sb="14" eb="16">
      <t>ケントウ</t>
    </rPh>
    <phoneticPr fontId="8"/>
  </si>
  <si>
    <t>避難場所</t>
  </si>
  <si>
    <t>浸水想定区域</t>
  </si>
  <si>
    <t>土砂災害警戒区域</t>
  </si>
  <si>
    <t>対応内容</t>
    <rPh sb="0" eb="2">
      <t>タイオウ</t>
    </rPh>
    <rPh sb="2" eb="4">
      <t>ナイヨウ</t>
    </rPh>
    <phoneticPr fontId="8"/>
  </si>
  <si>
    <t>所要時間</t>
    <rPh sb="0" eb="2">
      <t>ショヨウ</t>
    </rPh>
    <rPh sb="2" eb="4">
      <t>ジカン</t>
    </rPh>
    <phoneticPr fontId="8"/>
  </si>
  <si>
    <t>避難準備</t>
    <rPh sb="0" eb="2">
      <t>ヒナン</t>
    </rPh>
    <rPh sb="2" eb="4">
      <t>ジュンビ</t>
    </rPh>
    <phoneticPr fontId="8"/>
  </si>
  <si>
    <t>避難所への移動</t>
    <rPh sb="0" eb="3">
      <t>ヒナンジョ</t>
    </rPh>
    <rPh sb="5" eb="7">
      <t>イドウ</t>
    </rPh>
    <phoneticPr fontId="8"/>
  </si>
  <si>
    <t>避難場所：</t>
    <rPh sb="0" eb="2">
      <t>ヒナン</t>
    </rPh>
    <rPh sb="2" eb="4">
      <t>バショ</t>
    </rPh>
    <phoneticPr fontId="8"/>
  </si>
  <si>
    <t>移動距離：</t>
    <rPh sb="0" eb="2">
      <t>イドウ</t>
    </rPh>
    <rPh sb="2" eb="4">
      <t>キョリ</t>
    </rPh>
    <phoneticPr fontId="8"/>
  </si>
  <si>
    <t>移動手段：</t>
    <rPh sb="0" eb="2">
      <t>イドウ</t>
    </rPh>
    <rPh sb="2" eb="4">
      <t>シュダン</t>
    </rPh>
    <phoneticPr fontId="8"/>
  </si>
  <si>
    <t>避難準備から避難完了までの所要時間（合計）</t>
    <rPh sb="0" eb="2">
      <t>ヒナン</t>
    </rPh>
    <rPh sb="2" eb="4">
      <t>ジュンビ</t>
    </rPh>
    <rPh sb="6" eb="8">
      <t>ヒナン</t>
    </rPh>
    <rPh sb="8" eb="10">
      <t>カンリョウ</t>
    </rPh>
    <rPh sb="13" eb="15">
      <t>ショヨウ</t>
    </rPh>
    <rPh sb="15" eb="17">
      <t>ジカン</t>
    </rPh>
    <rPh sb="18" eb="20">
      <t>ゴウケイ</t>
    </rPh>
    <phoneticPr fontId="8"/>
  </si>
  <si>
    <t>m</t>
    <phoneticPr fontId="8"/>
  </si>
  <si>
    <t>現象</t>
    <rPh sb="0" eb="2">
      <t>ゲンショウ</t>
    </rPh>
    <phoneticPr fontId="8"/>
  </si>
  <si>
    <t>防災情報</t>
    <rPh sb="0" eb="2">
      <t>ボウサイ</t>
    </rPh>
    <rPh sb="2" eb="4">
      <t>ジョウホウ</t>
    </rPh>
    <phoneticPr fontId="8"/>
  </si>
  <si>
    <t>施設名：</t>
    <rPh sb="0" eb="2">
      <t>シセツ</t>
    </rPh>
    <rPh sb="2" eb="3">
      <t>メイ</t>
    </rPh>
    <phoneticPr fontId="8"/>
  </si>
  <si>
    <t>の対応</t>
    <rPh sb="1" eb="3">
      <t>タイオウ</t>
    </rPh>
    <phoneticPr fontId="8"/>
  </si>
  <si>
    <t>体制確立の判断材料</t>
    <rPh sb="0" eb="2">
      <t>タイセイ</t>
    </rPh>
    <rPh sb="2" eb="4">
      <t>カクリツ</t>
    </rPh>
    <rPh sb="5" eb="7">
      <t>ハンダン</t>
    </rPh>
    <rPh sb="7" eb="9">
      <t>ザイリョウ</t>
    </rPh>
    <phoneticPr fontId="8"/>
  </si>
  <si>
    <t>対応要員</t>
    <rPh sb="0" eb="2">
      <t>タイオウ</t>
    </rPh>
    <rPh sb="2" eb="4">
      <t>ヨウイン</t>
    </rPh>
    <phoneticPr fontId="8"/>
  </si>
  <si>
    <t>　施設階層</t>
    <rPh sb="1" eb="3">
      <t>シセツ</t>
    </rPh>
    <rPh sb="3" eb="5">
      <t>カイソウ</t>
    </rPh>
    <phoneticPr fontId="8"/>
  </si>
  <si>
    <t>施設階層</t>
    <rPh sb="0" eb="2">
      <t>シセツ</t>
    </rPh>
    <rPh sb="2" eb="4">
      <t>カイソウ</t>
    </rPh>
    <phoneticPr fontId="8"/>
  </si>
  <si>
    <t>浸水深</t>
    <rPh sb="0" eb="2">
      <t>シンスイ</t>
    </rPh>
    <rPh sb="2" eb="3">
      <t>フカ</t>
    </rPh>
    <phoneticPr fontId="8"/>
  </si>
  <si>
    <t>　土砂災害区域</t>
    <rPh sb="1" eb="3">
      <t>ドシャ</t>
    </rPh>
    <rPh sb="3" eb="5">
      <t>サイガイ</t>
    </rPh>
    <rPh sb="5" eb="7">
      <t>クイキ</t>
    </rPh>
    <phoneticPr fontId="8"/>
  </si>
  <si>
    <t>土砂災害区域</t>
    <rPh sb="0" eb="2">
      <t>ドシャ</t>
    </rPh>
    <rPh sb="2" eb="4">
      <t>サイガイ</t>
    </rPh>
    <rPh sb="4" eb="6">
      <t>クイキ</t>
    </rPh>
    <phoneticPr fontId="8"/>
  </si>
  <si>
    <t>対象となる災害</t>
    <rPh sb="0" eb="2">
      <t>タイショウ</t>
    </rPh>
    <rPh sb="5" eb="7">
      <t>サイガイ</t>
    </rPh>
    <phoneticPr fontId="8"/>
  </si>
  <si>
    <t>1.浸水害 2.土砂災害 3.両方</t>
    <rPh sb="2" eb="4">
      <t>シンスイ</t>
    </rPh>
    <rPh sb="4" eb="5">
      <t>ガイ</t>
    </rPh>
    <rPh sb="8" eb="10">
      <t>ドシャ</t>
    </rPh>
    <rPh sb="10" eb="12">
      <t>サイガイ</t>
    </rPh>
    <rPh sb="15" eb="17">
      <t>リョウホウ</t>
    </rPh>
    <phoneticPr fontId="8"/>
  </si>
  <si>
    <t>土砂災害区域内か否か</t>
    <rPh sb="0" eb="2">
      <t>ドシャ</t>
    </rPh>
    <rPh sb="2" eb="4">
      <t>サイガイ</t>
    </rPh>
    <rPh sb="4" eb="6">
      <t>クイキ</t>
    </rPh>
    <rPh sb="6" eb="7">
      <t>ナイ</t>
    </rPh>
    <rPh sb="8" eb="9">
      <t>イナ</t>
    </rPh>
    <phoneticPr fontId="8"/>
  </si>
  <si>
    <t>その他（市町村への連絡先部局名等）</t>
    <rPh sb="2" eb="3">
      <t>ホカ</t>
    </rPh>
    <rPh sb="15" eb="16">
      <t>トウ</t>
    </rPh>
    <phoneticPr fontId="8"/>
  </si>
  <si>
    <t>市町村の連絡先部局に係る電話番号</t>
    <phoneticPr fontId="8"/>
  </si>
  <si>
    <t>避難場所の避難先階</t>
    <rPh sb="5" eb="7">
      <t>ヒナン</t>
    </rPh>
    <rPh sb="7" eb="8">
      <t>サキ</t>
    </rPh>
    <rPh sb="8" eb="9">
      <t>カイ</t>
    </rPh>
    <phoneticPr fontId="8"/>
  </si>
  <si>
    <t>階</t>
    <rPh sb="0" eb="1">
      <t>カイ</t>
    </rPh>
    <phoneticPr fontId="8"/>
  </si>
  <si>
    <t>　避難場所②（必要に応じて）</t>
    <rPh sb="7" eb="9">
      <t>ヒツヨウ</t>
    </rPh>
    <rPh sb="10" eb="11">
      <t>オウ</t>
    </rPh>
    <phoneticPr fontId="8"/>
  </si>
  <si>
    <t>　避難場所①（必須）</t>
    <rPh sb="7" eb="9">
      <t>ヒッス</t>
    </rPh>
    <phoneticPr fontId="8"/>
  </si>
  <si>
    <t>　施設内にて屋内安全確保を図る場所</t>
    <rPh sb="1" eb="3">
      <t>シセツ</t>
    </rPh>
    <rPh sb="3" eb="4">
      <t>ナイ</t>
    </rPh>
    <rPh sb="6" eb="8">
      <t>オクナイ</t>
    </rPh>
    <rPh sb="8" eb="10">
      <t>アンゼン</t>
    </rPh>
    <rPh sb="10" eb="12">
      <t>カクホ</t>
    </rPh>
    <rPh sb="13" eb="14">
      <t>ハカ</t>
    </rPh>
    <rPh sb="15" eb="17">
      <t>バショ</t>
    </rPh>
    <phoneticPr fontId="8"/>
  </si>
  <si>
    <t>m</t>
    <phoneticPr fontId="8"/>
  </si>
  <si>
    <t>【避難対象】</t>
    <rPh sb="1" eb="3">
      <t>ヒナン</t>
    </rPh>
    <rPh sb="3" eb="5">
      <t>タイショウ</t>
    </rPh>
    <phoneticPr fontId="8"/>
  </si>
  <si>
    <t>約</t>
    <rPh sb="0" eb="1">
      <t>ヤク</t>
    </rPh>
    <phoneticPr fontId="8"/>
  </si>
  <si>
    <t>　避難対象、利用者数、施設職員数</t>
    <rPh sb="1" eb="3">
      <t>ヒナン</t>
    </rPh>
    <rPh sb="3" eb="5">
      <t>タイショウ</t>
    </rPh>
    <rPh sb="6" eb="9">
      <t>リヨウシャ</t>
    </rPh>
    <rPh sb="9" eb="10">
      <t>スウ</t>
    </rPh>
    <rPh sb="11" eb="13">
      <t>シセツ</t>
    </rPh>
    <rPh sb="13" eb="15">
      <t>ショクイン</t>
    </rPh>
    <rPh sb="15" eb="16">
      <t>スウ</t>
    </rPh>
    <phoneticPr fontId="8"/>
  </si>
  <si>
    <r>
      <t>Ø</t>
    </r>
    <r>
      <rPr>
        <sz val="12"/>
        <color theme="1"/>
        <rFont val="Times New Roman"/>
        <family val="1"/>
      </rPr>
      <t xml:space="preserve"> </t>
    </r>
    <phoneticPr fontId="8"/>
  </si>
  <si>
    <t>随時</t>
    <rPh sb="0" eb="2">
      <t>ズイジ</t>
    </rPh>
    <phoneticPr fontId="8"/>
  </si>
  <si>
    <t>③避難路の安全確保</t>
    <rPh sb="1" eb="4">
      <t>ヒナンロ</t>
    </rPh>
    <rPh sb="5" eb="7">
      <t>アンゼン</t>
    </rPh>
    <rPh sb="7" eb="9">
      <t>カクホ</t>
    </rPh>
    <phoneticPr fontId="8"/>
  </si>
  <si>
    <t>　避難準備</t>
    <rPh sb="1" eb="3">
      <t>ヒナン</t>
    </rPh>
    <rPh sb="3" eb="5">
      <t>ジュンビ</t>
    </rPh>
    <phoneticPr fontId="8"/>
  </si>
  <si>
    <t>合計</t>
    <rPh sb="0" eb="2">
      <t>ゴウケイ</t>
    </rPh>
    <phoneticPr fontId="8"/>
  </si>
  <si>
    <t>※③は同時並行</t>
    <phoneticPr fontId="8"/>
  </si>
  <si>
    <t>合計時間を記入</t>
    <rPh sb="0" eb="2">
      <t>ゴウケイ</t>
    </rPh>
    <rPh sb="2" eb="4">
      <t>ジカン</t>
    </rPh>
    <rPh sb="5" eb="7">
      <t>キニュウ</t>
    </rPh>
    <phoneticPr fontId="8"/>
  </si>
  <si>
    <t>　施設の対応</t>
    <rPh sb="1" eb="3">
      <t>シセツ</t>
    </rPh>
    <rPh sb="4" eb="6">
      <t>タイオウ</t>
    </rPh>
    <phoneticPr fontId="8"/>
  </si>
  <si>
    <t>注意体制確立</t>
    <rPh sb="0" eb="2">
      <t>チュウイ</t>
    </rPh>
    <rPh sb="2" eb="4">
      <t>タイセイ</t>
    </rPh>
    <rPh sb="4" eb="6">
      <t>カクリツ</t>
    </rPh>
    <phoneticPr fontId="8"/>
  </si>
  <si>
    <t>警戒体制確立</t>
    <rPh sb="0" eb="2">
      <t>ケイカイ</t>
    </rPh>
    <rPh sb="2" eb="4">
      <t>タイセイ</t>
    </rPh>
    <rPh sb="4" eb="6">
      <t>カクリツ</t>
    </rPh>
    <phoneticPr fontId="8"/>
  </si>
  <si>
    <t>非常体制確立（レベル4）</t>
    <phoneticPr fontId="8"/>
  </si>
  <si>
    <t>非常体制確立（レベル5）</t>
    <phoneticPr fontId="8"/>
  </si>
  <si>
    <t>様式１</t>
    <rPh sb="0" eb="2">
      <t>ヨウシキ</t>
    </rPh>
    <phoneticPr fontId="8"/>
  </si>
  <si>
    <t>様式２</t>
    <rPh sb="0" eb="2">
      <t>ヨウシキ</t>
    </rPh>
    <phoneticPr fontId="8"/>
  </si>
  <si>
    <t>様式３</t>
    <rPh sb="0" eb="2">
      <t>ヨウシキ</t>
    </rPh>
    <phoneticPr fontId="8"/>
  </si>
  <si>
    <t>様式４</t>
    <rPh sb="0" eb="2">
      <t>ヨウシキ</t>
    </rPh>
    <phoneticPr fontId="8"/>
  </si>
  <si>
    <t>様式５</t>
    <rPh sb="0" eb="2">
      <t>ヨウシキ</t>
    </rPh>
    <phoneticPr fontId="8"/>
  </si>
  <si>
    <t>避難場所までの移動距離、時間</t>
    <rPh sb="0" eb="2">
      <t>ヒナン</t>
    </rPh>
    <rPh sb="2" eb="4">
      <t>バショ</t>
    </rPh>
    <rPh sb="7" eb="9">
      <t>イドウ</t>
    </rPh>
    <rPh sb="9" eb="11">
      <t>キョリ</t>
    </rPh>
    <rPh sb="12" eb="14">
      <t>ジカン</t>
    </rPh>
    <phoneticPr fontId="8"/>
  </si>
  <si>
    <t>避難を行うための準備や所要時間を設定してください。所要時間は余裕を持たせて設定してください。</t>
    <rPh sb="0" eb="2">
      <t>ヒナン</t>
    </rPh>
    <rPh sb="3" eb="4">
      <t>オコナ</t>
    </rPh>
    <rPh sb="8" eb="10">
      <t>ジュンビ</t>
    </rPh>
    <rPh sb="11" eb="13">
      <t>ショヨウ</t>
    </rPh>
    <rPh sb="13" eb="15">
      <t>ジカン</t>
    </rPh>
    <rPh sb="16" eb="18">
      <t>セッテイ</t>
    </rPh>
    <rPh sb="25" eb="27">
      <t>ショヨウ</t>
    </rPh>
    <rPh sb="27" eb="29">
      <t>ジカン</t>
    </rPh>
    <rPh sb="30" eb="32">
      <t>ヨユウ</t>
    </rPh>
    <rPh sb="33" eb="34">
      <t>モ</t>
    </rPh>
    <rPh sb="37" eb="39">
      <t>セッテイ</t>
    </rPh>
    <phoneticPr fontId="8"/>
  </si>
  <si>
    <t>※③は重複</t>
    <rPh sb="3" eb="5">
      <t>チョウフク</t>
    </rPh>
    <phoneticPr fontId="8"/>
  </si>
  <si>
    <t>所要時間を記入してください。並列した準備があれば、最大所要時間を記入してください。</t>
    <rPh sb="0" eb="2">
      <t>ショヨウ</t>
    </rPh>
    <rPh sb="2" eb="4">
      <t>ジカン</t>
    </rPh>
    <rPh sb="5" eb="7">
      <t>キニュウ</t>
    </rPh>
    <rPh sb="14" eb="16">
      <t>ヘイレツ</t>
    </rPh>
    <rPh sb="18" eb="20">
      <t>ジュンビ</t>
    </rPh>
    <rPh sb="25" eb="27">
      <t>サイダイ</t>
    </rPh>
    <rPh sb="27" eb="29">
      <t>ショヨウ</t>
    </rPh>
    <rPh sb="29" eb="31">
      <t>ジカン</t>
    </rPh>
    <rPh sb="32" eb="34">
      <t>キニュウ</t>
    </rPh>
    <phoneticPr fontId="8"/>
  </si>
  <si>
    <t>平常時</t>
    <rPh sb="0" eb="2">
      <t>ヘイジョウ</t>
    </rPh>
    <rPh sb="2" eb="3">
      <t>ジ</t>
    </rPh>
    <phoneticPr fontId="8"/>
  </si>
  <si>
    <t>非常体制確立（レベル3）</t>
    <phoneticPr fontId="8"/>
  </si>
  <si>
    <t>（http://www.bousai.pref.okayama.jp/bousai/）</t>
  </si>
  <si>
    <t>（http://www.jma.go.jp/）</t>
    <phoneticPr fontId="8"/>
  </si>
  <si>
    <t>気象庁HP</t>
    <phoneticPr fontId="8"/>
  </si>
  <si>
    <t>□水</t>
    <rPh sb="1" eb="2">
      <t>ミズ</t>
    </rPh>
    <phoneticPr fontId="8"/>
  </si>
  <si>
    <t>□食料</t>
    <rPh sb="1" eb="3">
      <t>ショクリョウ</t>
    </rPh>
    <phoneticPr fontId="8"/>
  </si>
  <si>
    <t>□寝具</t>
    <rPh sb="1" eb="3">
      <t>シング</t>
    </rPh>
    <phoneticPr fontId="8"/>
  </si>
  <si>
    <t>□防寒具</t>
    <rPh sb="1" eb="4">
      <t>ボウカング</t>
    </rPh>
    <phoneticPr fontId="8"/>
  </si>
  <si>
    <t>□おむつ・おしりふき</t>
    <phoneticPr fontId="8"/>
  </si>
  <si>
    <t>□常備薬</t>
    <rPh sb="1" eb="4">
      <t>ジョウビヤク</t>
    </rPh>
    <phoneticPr fontId="8"/>
  </si>
  <si>
    <t>□おやつ</t>
    <phoneticPr fontId="8"/>
  </si>
  <si>
    <t>□おんぶひも</t>
    <phoneticPr fontId="8"/>
  </si>
  <si>
    <t>□ウエットティッシュ</t>
    <phoneticPr fontId="8"/>
  </si>
  <si>
    <t>□ゴミ袋</t>
    <rPh sb="3" eb="4">
      <t>ブクロ</t>
    </rPh>
    <phoneticPr fontId="8"/>
  </si>
  <si>
    <t>□タオル</t>
    <phoneticPr fontId="8"/>
  </si>
  <si>
    <t>□土のう</t>
    <rPh sb="1" eb="2">
      <t>ド</t>
    </rPh>
    <phoneticPr fontId="8"/>
  </si>
  <si>
    <t>□止水板</t>
    <rPh sb="1" eb="3">
      <t>シスイ</t>
    </rPh>
    <rPh sb="3" eb="4">
      <t>バン</t>
    </rPh>
    <phoneticPr fontId="8"/>
  </si>
  <si>
    <t xml:space="preserve">１．施設の利用状況の確認 </t>
    <phoneticPr fontId="8"/>
  </si>
  <si>
    <t>反映先：タイムライン「１．施設の利用状況の確認」、避難確保計画 (様式１）</t>
    <rPh sb="0" eb="2">
      <t>ハンエイ</t>
    </rPh>
    <rPh sb="2" eb="3">
      <t>サキ</t>
    </rPh>
    <rPh sb="25" eb="27">
      <t>ヒナン</t>
    </rPh>
    <rPh sb="27" eb="29">
      <t>カクホ</t>
    </rPh>
    <rPh sb="29" eb="31">
      <t>ケイカク</t>
    </rPh>
    <rPh sb="33" eb="35">
      <t>ヨウシキ</t>
    </rPh>
    <phoneticPr fontId="8"/>
  </si>
  <si>
    <t>反映先：タイムライン「２．施設ハザードの確認」</t>
    <rPh sb="0" eb="2">
      <t>ハンエイ</t>
    </rPh>
    <rPh sb="2" eb="3">
      <t>サキ</t>
    </rPh>
    <phoneticPr fontId="8"/>
  </si>
  <si>
    <t>3．安全な避難先の検討</t>
    <rPh sb="2" eb="4">
      <t>アンゼン</t>
    </rPh>
    <rPh sb="7" eb="8">
      <t>サキ</t>
    </rPh>
    <rPh sb="9" eb="11">
      <t>ケントウ</t>
    </rPh>
    <phoneticPr fontId="8"/>
  </si>
  <si>
    <t>入力例、備考等</t>
    <rPh sb="4" eb="6">
      <t>ビコウ</t>
    </rPh>
    <rPh sb="6" eb="7">
      <t>トウ</t>
    </rPh>
    <phoneticPr fontId="8"/>
  </si>
  <si>
    <t>避難確保計画</t>
    <phoneticPr fontId="8"/>
  </si>
  <si>
    <t>反映先：表紙、他</t>
    <rPh sb="0" eb="2">
      <t>ハンエイ</t>
    </rPh>
    <rPh sb="2" eb="3">
      <t>サキ</t>
    </rPh>
    <rPh sb="4" eb="6">
      <t>ヒョウシ</t>
    </rPh>
    <rPh sb="7" eb="8">
      <t>ホカ</t>
    </rPh>
    <phoneticPr fontId="8"/>
  </si>
  <si>
    <t>２．施設ハザードの確認</t>
    <phoneticPr fontId="8"/>
  </si>
  <si>
    <t>○</t>
  </si>
  <si>
    <t>m</t>
    <phoneticPr fontId="8"/>
  </si>
  <si>
    <t>浸水想定区域および浸水深</t>
    <rPh sb="0" eb="2">
      <t>シンスイ</t>
    </rPh>
    <rPh sb="2" eb="4">
      <t>ソウテイ</t>
    </rPh>
    <rPh sb="4" eb="6">
      <t>クイキ</t>
    </rPh>
    <rPh sb="9" eb="11">
      <t>シンスイ</t>
    </rPh>
    <rPh sb="11" eb="12">
      <t>フカ</t>
    </rPh>
    <phoneticPr fontId="8"/>
  </si>
  <si>
    <t>区域外がのぞましい</t>
    <rPh sb="0" eb="2">
      <t>クイキ</t>
    </rPh>
    <rPh sb="2" eb="3">
      <t>ガイ</t>
    </rPh>
    <phoneticPr fontId="8"/>
  </si>
  <si>
    <t>□浸水深</t>
    <rPh sb="1" eb="3">
      <t>シンスイ</t>
    </rPh>
    <rPh sb="3" eb="4">
      <t>フカ</t>
    </rPh>
    <phoneticPr fontId="8"/>
  </si>
  <si>
    <t>区域内の場合、浸水深m</t>
    <rPh sb="0" eb="3">
      <t>クイキナイ</t>
    </rPh>
    <rPh sb="4" eb="6">
      <t>バアイ</t>
    </rPh>
    <rPh sb="7" eb="9">
      <t>シンスイ</t>
    </rPh>
    <rPh sb="9" eb="10">
      <t>フカ</t>
    </rPh>
    <phoneticPr fontId="8"/>
  </si>
  <si>
    <t>注意）現象と防災情報の関係性は時系列が前後する可能性があります</t>
    <phoneticPr fontId="8"/>
  </si>
  <si>
    <t>河川名：</t>
    <rPh sb="0" eb="2">
      <t>カセン</t>
    </rPh>
    <rPh sb="2" eb="3">
      <t>メイ</t>
    </rPh>
    <phoneticPr fontId="8"/>
  </si>
  <si>
    <t>観測所名：</t>
    <rPh sb="0" eb="2">
      <t>カンソク</t>
    </rPh>
    <rPh sb="2" eb="3">
      <t>ジョ</t>
    </rPh>
    <rPh sb="3" eb="4">
      <t>メイ</t>
    </rPh>
    <phoneticPr fontId="8"/>
  </si>
  <si>
    <t>防災情報の収集</t>
    <rPh sb="0" eb="2">
      <t>ボウサイ</t>
    </rPh>
    <rPh sb="2" eb="4">
      <t>ジョウホウ</t>
    </rPh>
    <rPh sb="5" eb="7">
      <t>シュウシュウ</t>
    </rPh>
    <phoneticPr fontId="8"/>
  </si>
  <si>
    <t>①体制確立の判断材料</t>
    <rPh sb="1" eb="3">
      <t>タイセイ</t>
    </rPh>
    <rPh sb="3" eb="5">
      <t>カクリツ</t>
    </rPh>
    <rPh sb="6" eb="8">
      <t>ハンダン</t>
    </rPh>
    <rPh sb="8" eb="10">
      <t>ザイリョウ</t>
    </rPh>
    <phoneticPr fontId="8"/>
  </si>
  <si>
    <t>②対応内容</t>
    <rPh sb="1" eb="3">
      <t>タイオウ</t>
    </rPh>
    <rPh sb="3" eb="5">
      <t>ナイヨウ</t>
    </rPh>
    <phoneticPr fontId="8"/>
  </si>
  <si>
    <t>③対応要員</t>
    <phoneticPr fontId="8"/>
  </si>
  <si>
    <t>浸水防止対策の準備</t>
    <rPh sb="0" eb="2">
      <t>シンスイ</t>
    </rPh>
    <rPh sb="2" eb="4">
      <t>ボウシ</t>
    </rPh>
    <rPh sb="4" eb="6">
      <t>タイサク</t>
    </rPh>
    <rPh sb="7" eb="9">
      <t>ジュンビ</t>
    </rPh>
    <phoneticPr fontId="8"/>
  </si>
  <si>
    <t>職員の参集</t>
    <rPh sb="0" eb="2">
      <t>ショクイン</t>
    </rPh>
    <rPh sb="3" eb="5">
      <t>サンシュウ</t>
    </rPh>
    <phoneticPr fontId="8"/>
  </si>
  <si>
    <t>避難開始の判断</t>
    <rPh sb="0" eb="2">
      <t>ヒナン</t>
    </rPh>
    <rPh sb="2" eb="4">
      <t>カイシ</t>
    </rPh>
    <rPh sb="5" eb="7">
      <t>ハンダン</t>
    </rPh>
    <phoneticPr fontId="8"/>
  </si>
  <si>
    <t>避難経路の確認</t>
    <rPh sb="0" eb="2">
      <t>ヒナン</t>
    </rPh>
    <rPh sb="2" eb="4">
      <t>ケイロ</t>
    </rPh>
    <rPh sb="5" eb="7">
      <t>カクニン</t>
    </rPh>
    <phoneticPr fontId="8"/>
  </si>
  <si>
    <t>主任</t>
    <rPh sb="0" eb="2">
      <t>シュニン</t>
    </rPh>
    <phoneticPr fontId="8"/>
  </si>
  <si>
    <t>目安等</t>
    <rPh sb="0" eb="2">
      <t>メヤス</t>
    </rPh>
    <rPh sb="2" eb="3">
      <t>トウ</t>
    </rPh>
    <phoneticPr fontId="8"/>
  </si>
  <si>
    <t>反映先：タイムライン「３．避難先の検討、リスク」、避難確保計画 (様式４）</t>
    <rPh sb="13" eb="15">
      <t>ヒナン</t>
    </rPh>
    <rPh sb="15" eb="16">
      <t>サキ</t>
    </rPh>
    <rPh sb="17" eb="19">
      <t>ケントウ</t>
    </rPh>
    <phoneticPr fontId="8"/>
  </si>
  <si>
    <t>①体制確立の判断時期</t>
    <phoneticPr fontId="8"/>
  </si>
  <si>
    <t>②活動内容</t>
    <phoneticPr fontId="8"/>
  </si>
  <si>
    <t>③対応要員</t>
    <phoneticPr fontId="8"/>
  </si>
  <si>
    <t>反映先：タイムライン「７．対応のタイミングの検討」、避難確保計画 (様式２）</t>
    <rPh sb="13" eb="15">
      <t>タイオウ</t>
    </rPh>
    <rPh sb="22" eb="24">
      <t>ケントウ</t>
    </rPh>
    <phoneticPr fontId="8"/>
  </si>
  <si>
    <t>反映先：タイムライン「６．避難に必要な備品や浸水対策資機材の確認」、避難確保計画 (様式５）</t>
    <rPh sb="13" eb="15">
      <t>ヒナン</t>
    </rPh>
    <rPh sb="16" eb="18">
      <t>ヒツヨウ</t>
    </rPh>
    <rPh sb="19" eb="21">
      <t>ビヒン</t>
    </rPh>
    <rPh sb="22" eb="24">
      <t>シンスイ</t>
    </rPh>
    <rPh sb="24" eb="26">
      <t>タイサク</t>
    </rPh>
    <rPh sb="26" eb="29">
      <t>シキザイ</t>
    </rPh>
    <rPh sb="30" eb="32">
      <t>カクニン</t>
    </rPh>
    <phoneticPr fontId="8"/>
  </si>
  <si>
    <t>反映先：避難確保計画 (様式５）8.防災教育及び訓練の実施</t>
    <rPh sb="18" eb="20">
      <t>ボウサイ</t>
    </rPh>
    <rPh sb="20" eb="22">
      <t>キョウイク</t>
    </rPh>
    <rPh sb="22" eb="23">
      <t>オヨ</t>
    </rPh>
    <rPh sb="24" eb="26">
      <t>クンレン</t>
    </rPh>
    <rPh sb="27" eb="29">
      <t>ジッシ</t>
    </rPh>
    <phoneticPr fontId="8"/>
  </si>
  <si>
    <t>Index</t>
    <phoneticPr fontId="8"/>
  </si>
  <si>
    <t>数量設定有</t>
    <rPh sb="0" eb="2">
      <t>スウリョウ</t>
    </rPh>
    <rPh sb="2" eb="4">
      <t>セッテイ</t>
    </rPh>
    <rPh sb="4" eb="5">
      <t>アリ</t>
    </rPh>
    <phoneticPr fontId="8"/>
  </si>
  <si>
    <t>避難誘導員</t>
    <rPh sb="0" eb="2">
      <t>ヒナン</t>
    </rPh>
    <rPh sb="2" eb="4">
      <t>ユウドウ</t>
    </rPh>
    <rPh sb="4" eb="5">
      <t>イン</t>
    </rPh>
    <phoneticPr fontId="8"/>
  </si>
  <si>
    <t>全職員</t>
    <rPh sb="0" eb="3">
      <t>ゼンショクイン</t>
    </rPh>
    <phoneticPr fontId="8"/>
  </si>
  <si>
    <t>元</t>
    <rPh sb="0" eb="1">
      <t>モト</t>
    </rPh>
    <phoneticPr fontId="8"/>
  </si>
  <si>
    <t>次のいずれかに該当する場合</t>
    <rPh sb="0" eb="1">
      <t>ツギ</t>
    </rPh>
    <phoneticPr fontId="8"/>
  </si>
  <si>
    <r>
      <t>Ø</t>
    </r>
    <r>
      <rPr>
        <sz val="11"/>
        <rFont val="Times New Roman"/>
        <family val="1"/>
      </rPr>
      <t xml:space="preserve"> </t>
    </r>
    <phoneticPr fontId="8"/>
  </si>
  <si>
    <r>
      <t xml:space="preserve">避難場所
</t>
    </r>
    <r>
      <rPr>
        <sz val="10"/>
        <color theme="1"/>
        <rFont val="ＭＳ Ｐゴシック"/>
        <family val="3"/>
        <charset val="128"/>
      </rPr>
      <t>（その②必要に応じて）</t>
    </r>
    <rPh sb="0" eb="2">
      <t>ヒナン</t>
    </rPh>
    <rPh sb="2" eb="3">
      <t>バ</t>
    </rPh>
    <rPh sb="9" eb="11">
      <t>ヒツヨウ</t>
    </rPh>
    <rPh sb="12" eb="13">
      <t>オウ</t>
    </rPh>
    <phoneticPr fontId="8"/>
  </si>
  <si>
    <t>要配慮者利用施設避難行動タイムライン</t>
    <rPh sb="6" eb="8">
      <t>シセツ</t>
    </rPh>
    <rPh sb="8" eb="10">
      <t>ヒナン</t>
    </rPh>
    <rPh sb="10" eb="12">
      <t>コウドウ</t>
    </rPh>
    <phoneticPr fontId="8"/>
  </si>
  <si>
    <t xml:space="preserve">７．体制確立や避難開始等のタイミングの検討
</t>
    <rPh sb="2" eb="4">
      <t>タイセイ</t>
    </rPh>
    <rPh sb="4" eb="6">
      <t>カクリツ</t>
    </rPh>
    <rPh sb="7" eb="9">
      <t>ヒナン</t>
    </rPh>
    <rPh sb="9" eb="12">
      <t>カイシトウ</t>
    </rPh>
    <rPh sb="19" eb="21">
      <t>ケントウ</t>
    </rPh>
    <phoneticPr fontId="8"/>
  </si>
  <si>
    <t>反映先：タイムライン「７．体制確立や避難開始等のタイミングの検討」、避難確保計画 (様式２）</t>
    <rPh sb="0" eb="2">
      <t>ハンエイ</t>
    </rPh>
    <rPh sb="2" eb="3">
      <t>サキ</t>
    </rPh>
    <phoneticPr fontId="8"/>
  </si>
  <si>
    <t>反映先：タイムライン「７．体制確立や避難開始等のタイミングの検討」、避難確保計画 (様式３）</t>
    <rPh sb="13" eb="15">
      <t>タイセイ</t>
    </rPh>
    <rPh sb="15" eb="17">
      <t>カクリツ</t>
    </rPh>
    <rPh sb="18" eb="20">
      <t>ヒナン</t>
    </rPh>
    <rPh sb="20" eb="23">
      <t>カイシトウ</t>
    </rPh>
    <rPh sb="30" eb="32">
      <t>ケントウ</t>
    </rPh>
    <phoneticPr fontId="8"/>
  </si>
  <si>
    <t>反映先：タイムライン「5．避難を行うための準備や所要時間の検討」</t>
    <phoneticPr fontId="8"/>
  </si>
  <si>
    <t>全員</t>
    <rPh sb="0" eb="2">
      <t>ゼンイン</t>
    </rPh>
    <phoneticPr fontId="8"/>
  </si>
  <si>
    <t>幹部職員の参集</t>
    <rPh sb="0" eb="2">
      <t>カンブ</t>
    </rPh>
    <rPh sb="2" eb="4">
      <t>ショクイン</t>
    </rPh>
    <rPh sb="5" eb="7">
      <t>サンシュウサンシュウショクインジゼンレンラク</t>
    </rPh>
    <phoneticPr fontId="8"/>
  </si>
  <si>
    <t>参集職員への事前連絡</t>
    <phoneticPr fontId="8"/>
  </si>
  <si>
    <t>避難路の確認</t>
    <rPh sb="0" eb="3">
      <t>ヒナンロ</t>
    </rPh>
    <rPh sb="4" eb="6">
      <t>カクニン</t>
    </rPh>
    <phoneticPr fontId="8"/>
  </si>
  <si>
    <t>土嚢の設置</t>
    <rPh sb="0" eb="2">
      <t>ドノウ</t>
    </rPh>
    <rPh sb="3" eb="5">
      <t>セッチ</t>
    </rPh>
    <phoneticPr fontId="8"/>
  </si>
  <si>
    <t>止水板の設置</t>
    <rPh sb="0" eb="2">
      <t>シスイ</t>
    </rPh>
    <rPh sb="2" eb="3">
      <t>バン</t>
    </rPh>
    <rPh sb="4" eb="6">
      <t>セッチ</t>
    </rPh>
    <phoneticPr fontId="8"/>
  </si>
  <si>
    <t>重要備品、設備の退避</t>
    <rPh sb="0" eb="2">
      <t>ジュウヨウ</t>
    </rPh>
    <rPh sb="2" eb="4">
      <t>ビヒン</t>
    </rPh>
    <rPh sb="5" eb="7">
      <t>セツビ</t>
    </rPh>
    <rPh sb="8" eb="10">
      <t>タイヒ</t>
    </rPh>
    <phoneticPr fontId="8"/>
  </si>
  <si>
    <t>持出し品の準備</t>
    <rPh sb="0" eb="2">
      <t>モチダ</t>
    </rPh>
    <rPh sb="3" eb="4">
      <t>ヒン</t>
    </rPh>
    <rPh sb="5" eb="7">
      <t>ジュンビ</t>
    </rPh>
    <phoneticPr fontId="8"/>
  </si>
  <si>
    <t>持出し品のチェック</t>
    <rPh sb="0" eb="2">
      <t>モチダ</t>
    </rPh>
    <rPh sb="3" eb="4">
      <t>ヒン</t>
    </rPh>
    <phoneticPr fontId="8"/>
  </si>
  <si>
    <t>持出し品を車両への積込</t>
    <rPh sb="0" eb="2">
      <t>モチダ</t>
    </rPh>
    <rPh sb="3" eb="4">
      <t>ヒン</t>
    </rPh>
    <rPh sb="5" eb="7">
      <t>シャリョウ</t>
    </rPh>
    <rPh sb="9" eb="11">
      <t>ツミコミ</t>
    </rPh>
    <phoneticPr fontId="8"/>
  </si>
  <si>
    <t>避難所への移動開始</t>
    <rPh sb="0" eb="3">
      <t>ヒナンジョ</t>
    </rPh>
    <rPh sb="5" eb="7">
      <t>イドウ</t>
    </rPh>
    <rPh sb="7" eb="9">
      <t>カイシ</t>
    </rPh>
    <phoneticPr fontId="8"/>
  </si>
  <si>
    <t>協定施設への移動開始</t>
    <rPh sb="0" eb="2">
      <t>キョウテイ</t>
    </rPh>
    <rPh sb="2" eb="4">
      <t>シセツ</t>
    </rPh>
    <rPh sb="6" eb="8">
      <t>イドウ</t>
    </rPh>
    <rPh sb="8" eb="10">
      <t>カイシ</t>
    </rPh>
    <phoneticPr fontId="8"/>
  </si>
  <si>
    <t>グループ施設への移動開始</t>
    <rPh sb="4" eb="6">
      <t>シセツ</t>
    </rPh>
    <rPh sb="8" eb="10">
      <t>イドウ</t>
    </rPh>
    <rPh sb="10" eb="12">
      <t>カイシ</t>
    </rPh>
    <phoneticPr fontId="8"/>
  </si>
  <si>
    <t>屋内上層階へ退避開始</t>
    <rPh sb="0" eb="2">
      <t>オクナイ</t>
    </rPh>
    <rPh sb="2" eb="4">
      <t>ジョウソウ</t>
    </rPh>
    <rPh sb="4" eb="5">
      <t>カイ</t>
    </rPh>
    <rPh sb="6" eb="8">
      <t>タイヒ</t>
    </rPh>
    <rPh sb="8" eb="10">
      <t>カイシ</t>
    </rPh>
    <phoneticPr fontId="8"/>
  </si>
  <si>
    <t>全員避難のチェック、施錠</t>
    <rPh sb="0" eb="2">
      <t>ゼンイン</t>
    </rPh>
    <rPh sb="2" eb="4">
      <t>ヒナン</t>
    </rPh>
    <rPh sb="10" eb="12">
      <t>セジョウ</t>
    </rPh>
    <phoneticPr fontId="8"/>
  </si>
  <si>
    <t>従業員の避難開始</t>
    <rPh sb="0" eb="3">
      <t>ジュウギョウイン</t>
    </rPh>
    <rPh sb="4" eb="6">
      <t>ヒナン</t>
    </rPh>
    <rPh sb="6" eb="8">
      <t>カイシ</t>
    </rPh>
    <phoneticPr fontId="8"/>
  </si>
  <si>
    <t>従業員の安否確認</t>
    <rPh sb="0" eb="3">
      <t>ジュウギョウイン</t>
    </rPh>
    <rPh sb="4" eb="6">
      <t>アンピ</t>
    </rPh>
    <rPh sb="6" eb="8">
      <t>カクニン</t>
    </rPh>
    <phoneticPr fontId="8"/>
  </si>
  <si>
    <t>急病人の緊急搬送要請</t>
    <rPh sb="0" eb="2">
      <t>キュウビョウ</t>
    </rPh>
    <rPh sb="2" eb="3">
      <t>ニン</t>
    </rPh>
    <rPh sb="4" eb="6">
      <t>キンキュウ</t>
    </rPh>
    <rPh sb="6" eb="8">
      <t>ハンソウ</t>
    </rPh>
    <rPh sb="8" eb="10">
      <t>ヨウセイ</t>
    </rPh>
    <phoneticPr fontId="8"/>
  </si>
  <si>
    <t>台</t>
    <rPh sb="0" eb="1">
      <t>ダイ</t>
    </rPh>
    <phoneticPr fontId="8"/>
  </si>
  <si>
    <t>□プランター、□ビニールシート、□ロープ</t>
    <phoneticPr fontId="8"/>
  </si>
  <si>
    <t>□ミルク、□簡易マット</t>
    <rPh sb="6" eb="8">
      <t>カンイ</t>
    </rPh>
    <phoneticPr fontId="8"/>
  </si>
  <si>
    <t>その他</t>
    <rPh sb="2" eb="3">
      <t>ホカ</t>
    </rPh>
    <phoneticPr fontId="8"/>
  </si>
  <si>
    <t>③持出し品の準備</t>
    <rPh sb="1" eb="3">
      <t>モチダ</t>
    </rPh>
    <rPh sb="4" eb="5">
      <t>ヒン</t>
    </rPh>
    <rPh sb="6" eb="8">
      <t>ジュンビ</t>
    </rPh>
    <phoneticPr fontId="8"/>
  </si>
  <si>
    <t>避難準備の所要時間（計）</t>
    <rPh sb="0" eb="2">
      <t>ヒナン</t>
    </rPh>
    <rPh sb="2" eb="4">
      <t>ジュンビ</t>
    </rPh>
    <rPh sb="5" eb="7">
      <t>ショヨウ</t>
    </rPh>
    <rPh sb="7" eb="9">
      <t>ジカン</t>
    </rPh>
    <rPh sb="10" eb="11">
      <t>ケイ</t>
    </rPh>
    <phoneticPr fontId="8"/>
  </si>
  <si>
    <t>　避難先はハザードマップの想定浸水深や土砂災害警戒区域等から、以下の場所とする。</t>
    <rPh sb="1" eb="3">
      <t>ヒナン</t>
    </rPh>
    <rPh sb="3" eb="4">
      <t>サキ</t>
    </rPh>
    <rPh sb="13" eb="15">
      <t>ソウテイ</t>
    </rPh>
    <rPh sb="15" eb="17">
      <t>シンスイ</t>
    </rPh>
    <rPh sb="17" eb="18">
      <t>フカ</t>
    </rPh>
    <rPh sb="19" eb="21">
      <t>ドシャ</t>
    </rPh>
    <rPh sb="21" eb="23">
      <t>サイガイ</t>
    </rPh>
    <rPh sb="23" eb="25">
      <t>ケイカイ</t>
    </rPh>
    <rPh sb="25" eb="27">
      <t>クイキ</t>
    </rPh>
    <rPh sb="27" eb="28">
      <t>トウ</t>
    </rPh>
    <rPh sb="31" eb="33">
      <t>イカ</t>
    </rPh>
    <rPh sb="34" eb="36">
      <t>バショ</t>
    </rPh>
    <phoneticPr fontId="8"/>
  </si>
  <si>
    <t>　計画を作成及び必要に応じて見直し・修正をしたときは、水防法第15条の3第2項に基づき、遅滞なく、当該計画を市町村長へ報告する。</t>
    <phoneticPr fontId="8"/>
  </si>
  <si>
    <t>　計画を作成及び必要に応じて見直し・修正をしたときは、土砂災害防止法第8条の2項に基づき、遅滞なく、当該計画を市町村長へ報告する。</t>
    <rPh sb="39" eb="40">
      <t>コウ</t>
    </rPh>
    <phoneticPr fontId="8"/>
  </si>
  <si>
    <t>　計画を作成及び必要に応じて見直し・修正をしたときは、水防法第15条の3第2項および、土砂災害防止法第8条の2項に基づき、遅滞なく、当該計画を市町村長へ報告する。</t>
    <phoneticPr fontId="8"/>
  </si>
  <si>
    <r>
      <t>・本シートは、タイムライン及び避難確保計画を簡易に作成することを目的としたものです。このため、</t>
    </r>
    <r>
      <rPr>
        <u/>
        <sz val="12"/>
        <color rgb="FFFF0000"/>
        <rFont val="ＭＳ ゴシック"/>
        <family val="3"/>
        <charset val="128"/>
      </rPr>
      <t>出力シート上に作成される計画内容は、必ずしも各施設の状況を反映したものとはなりません</t>
    </r>
    <r>
      <rPr>
        <sz val="12"/>
        <color theme="1"/>
        <rFont val="ＭＳ ゴシック"/>
        <family val="3"/>
        <charset val="128"/>
      </rPr>
      <t>。適切な計画を作成するため、</t>
    </r>
    <r>
      <rPr>
        <u/>
        <sz val="12"/>
        <color rgb="FFFF0000"/>
        <rFont val="ＭＳ ゴシック"/>
        <family val="3"/>
        <charset val="128"/>
      </rPr>
      <t>各施設においてはシート上に作成された計画内容を十分確認し、必要な場合修正</t>
    </r>
    <r>
      <rPr>
        <sz val="12"/>
        <color theme="1"/>
        <rFont val="ＭＳ ゴシック"/>
        <family val="3"/>
        <charset val="128"/>
      </rPr>
      <t>してください。
・シートの性質上、文字がつぶれたりする場合がありますので、その場合は適宜エクセルシートの大きさを変えるなどで表示内容を調整してください。
・太枠線内のオレンジ（一部、黄）色付けされた部分に入力してください。
・出力シートの内容の修正は、直接出力シートに対して行ってください。</t>
    </r>
    <rPh sb="1" eb="2">
      <t>ホン</t>
    </rPh>
    <rPh sb="13" eb="14">
      <t>オヨ</t>
    </rPh>
    <rPh sb="15" eb="17">
      <t>ヒナン</t>
    </rPh>
    <rPh sb="17" eb="19">
      <t>カクホ</t>
    </rPh>
    <rPh sb="19" eb="21">
      <t>ケイカク</t>
    </rPh>
    <rPh sb="22" eb="24">
      <t>カンイ</t>
    </rPh>
    <rPh sb="25" eb="27">
      <t>サクセイ</t>
    </rPh>
    <rPh sb="32" eb="34">
      <t>モクテキ</t>
    </rPh>
    <rPh sb="47" eb="49">
      <t>シュツリョク</t>
    </rPh>
    <rPh sb="52" eb="53">
      <t>ジョウ</t>
    </rPh>
    <rPh sb="54" eb="56">
      <t>サクセイ</t>
    </rPh>
    <rPh sb="59" eb="61">
      <t>ケイカク</t>
    </rPh>
    <rPh sb="61" eb="63">
      <t>ナイヨウ</t>
    </rPh>
    <rPh sb="65" eb="66">
      <t>カナラ</t>
    </rPh>
    <rPh sb="69" eb="72">
      <t>カクシセツ</t>
    </rPh>
    <rPh sb="73" eb="75">
      <t>ジョウキョウ</t>
    </rPh>
    <rPh sb="76" eb="78">
      <t>ハンエイ</t>
    </rPh>
    <rPh sb="90" eb="92">
      <t>テキセツ</t>
    </rPh>
    <rPh sb="93" eb="95">
      <t>ケイカク</t>
    </rPh>
    <rPh sb="96" eb="98">
      <t>サクセイ</t>
    </rPh>
    <rPh sb="103" eb="106">
      <t>カクシセツ</t>
    </rPh>
    <rPh sb="114" eb="115">
      <t>ジョウ</t>
    </rPh>
    <rPh sb="116" eb="118">
      <t>サクセイ</t>
    </rPh>
    <rPh sb="121" eb="123">
      <t>ケイカク</t>
    </rPh>
    <rPh sb="123" eb="125">
      <t>ナイヨウ</t>
    </rPh>
    <rPh sb="126" eb="128">
      <t>ジュウブン</t>
    </rPh>
    <rPh sb="128" eb="130">
      <t>カクニン</t>
    </rPh>
    <rPh sb="132" eb="134">
      <t>ヒツヨウ</t>
    </rPh>
    <rPh sb="135" eb="137">
      <t>バアイ</t>
    </rPh>
    <rPh sb="137" eb="139">
      <t>シュウセイ</t>
    </rPh>
    <rPh sb="152" eb="155">
      <t>セイシツジョウ</t>
    </rPh>
    <rPh sb="156" eb="158">
      <t>モジ</t>
    </rPh>
    <rPh sb="166" eb="168">
      <t>バアイ</t>
    </rPh>
    <rPh sb="178" eb="180">
      <t>バアイ</t>
    </rPh>
    <rPh sb="181" eb="183">
      <t>テキギ</t>
    </rPh>
    <rPh sb="191" eb="192">
      <t>オオ</t>
    </rPh>
    <rPh sb="195" eb="196">
      <t>カ</t>
    </rPh>
    <rPh sb="201" eb="203">
      <t>ヒョウジ</t>
    </rPh>
    <rPh sb="203" eb="205">
      <t>ナイヨウ</t>
    </rPh>
    <rPh sb="206" eb="208">
      <t>チョウセイ</t>
    </rPh>
    <rPh sb="217" eb="219">
      <t>フトワク</t>
    </rPh>
    <rPh sb="219" eb="221">
      <t>センナイ</t>
    </rPh>
    <rPh sb="227" eb="229">
      <t>イチブ</t>
    </rPh>
    <rPh sb="232" eb="233">
      <t>イロ</t>
    </rPh>
    <rPh sb="233" eb="234">
      <t>ヅ</t>
    </rPh>
    <rPh sb="238" eb="240">
      <t>ブブン</t>
    </rPh>
    <rPh sb="241" eb="243">
      <t>ニュウリョク</t>
    </rPh>
    <rPh sb="252" eb="254">
      <t>シュツリョク</t>
    </rPh>
    <rPh sb="258" eb="260">
      <t>ナイヨウ</t>
    </rPh>
    <rPh sb="261" eb="263">
      <t>シュウセイ</t>
    </rPh>
    <rPh sb="265" eb="267">
      <t>チョクセツ</t>
    </rPh>
    <rPh sb="267" eb="269">
      <t>シュツリョク</t>
    </rPh>
    <rPh sb="273" eb="274">
      <t>タイ</t>
    </rPh>
    <rPh sb="276" eb="277">
      <t>オコナ</t>
    </rPh>
    <phoneticPr fontId="8"/>
  </si>
  <si>
    <t>種別（歩行状態等）</t>
    <rPh sb="0" eb="2">
      <t>シュベツ</t>
    </rPh>
    <rPh sb="3" eb="5">
      <t>ホコウ</t>
    </rPh>
    <rPh sb="5" eb="7">
      <t>ジョウタイ</t>
    </rPh>
    <rPh sb="7" eb="8">
      <t>トウ</t>
    </rPh>
    <phoneticPr fontId="8"/>
  </si>
  <si>
    <t>おかやま防災ポータル</t>
    <rPh sb="4" eb="6">
      <t>ボウサイ</t>
    </rPh>
    <phoneticPr fontId="8"/>
  </si>
  <si>
    <t>（http://www.d-keikai.bousai.pref.okayama.jp/pc/）</t>
    <phoneticPr fontId="8"/>
  </si>
  <si>
    <t>岡山県土砂災害危険度情報</t>
    <rPh sb="0" eb="3">
      <t>オカヤマケン</t>
    </rPh>
    <rPh sb="3" eb="5">
      <t>ドシャ</t>
    </rPh>
    <rPh sb="5" eb="7">
      <t>サイガイ</t>
    </rPh>
    <rPh sb="7" eb="10">
      <t>キケンド</t>
    </rPh>
    <rPh sb="10" eb="12">
      <t>ジョウホウ</t>
    </rPh>
    <phoneticPr fontId="8"/>
  </si>
  <si>
    <t>土砂災害危険度情報</t>
    <rPh sb="0" eb="2">
      <t>ドシャ</t>
    </rPh>
    <rPh sb="2" eb="4">
      <t>サイガイ</t>
    </rPh>
    <rPh sb="4" eb="7">
      <t>キケンド</t>
    </rPh>
    <rPh sb="7" eb="9">
      <t>ジョウホウ</t>
    </rPh>
    <phoneticPr fontId="8"/>
  </si>
  <si>
    <t>警戒レベル１"心構えを高める"</t>
    <rPh sb="0" eb="2">
      <t>ケイカイ</t>
    </rPh>
    <rPh sb="7" eb="9">
      <t>ココロガマ</t>
    </rPh>
    <rPh sb="11" eb="12">
      <t>タカ</t>
    </rPh>
    <phoneticPr fontId="8"/>
  </si>
  <si>
    <t>河川名：</t>
    <rPh sb="0" eb="2">
      <t>カセン</t>
    </rPh>
    <rPh sb="2" eb="3">
      <t>メイ</t>
    </rPh>
    <phoneticPr fontId="8"/>
  </si>
  <si>
    <t>観測所名：</t>
    <rPh sb="0" eb="3">
      <t>カンソクショ</t>
    </rPh>
    <rPh sb="3" eb="4">
      <t>メイ</t>
    </rPh>
    <phoneticPr fontId="8"/>
  </si>
  <si>
    <t>早期注意情報（警報級の可能性）</t>
    <rPh sb="0" eb="2">
      <t>ソウキ</t>
    </rPh>
    <rPh sb="2" eb="4">
      <t>チュウイ</t>
    </rPh>
    <rPh sb="4" eb="6">
      <t>ジョウホウ</t>
    </rPh>
    <rPh sb="7" eb="9">
      <t>ケイホウ</t>
    </rPh>
    <rPh sb="9" eb="10">
      <t>キュウ</t>
    </rPh>
    <rPh sb="11" eb="14">
      <t>カノウセイ</t>
    </rPh>
    <phoneticPr fontId="8"/>
  </si>
  <si>
    <t>大雨注意報</t>
    <rPh sb="0" eb="5">
      <t>オオアメチュウイホウ</t>
    </rPh>
    <phoneticPr fontId="8"/>
  </si>
  <si>
    <t>洪水注意報</t>
    <rPh sb="0" eb="5">
      <t>コウズイチュウイホウ</t>
    </rPh>
    <phoneticPr fontId="8"/>
  </si>
  <si>
    <t>大雨警報</t>
    <rPh sb="0" eb="4">
      <t>オオアメケイホウ</t>
    </rPh>
    <phoneticPr fontId="8"/>
  </si>
  <si>
    <t>洪水警報</t>
    <rPh sb="0" eb="4">
      <t>コウズイケイホウ</t>
    </rPh>
    <phoneticPr fontId="8"/>
  </si>
  <si>
    <t>特別警報（警戒レベル５）</t>
    <rPh sb="0" eb="4">
      <t>トクベツケイホウ</t>
    </rPh>
    <phoneticPr fontId="8"/>
  </si>
  <si>
    <t>記録的短時間大雨情報</t>
    <phoneticPr fontId="8"/>
  </si>
  <si>
    <t>　表内の事項のほか、統括管理者の指揮命令に従うものとする。</t>
    <phoneticPr fontId="8"/>
  </si>
  <si>
    <t>危機管理室</t>
    <rPh sb="0" eb="5">
      <t>キキカンリシツ</t>
    </rPh>
    <phoneticPr fontId="8"/>
  </si>
  <si>
    <t>インターネット</t>
    <phoneticPr fontId="8"/>
  </si>
  <si>
    <t>ハザードマップを確認して、記入してください。</t>
    <rPh sb="8" eb="10">
      <t>カクニン</t>
    </rPh>
    <rPh sb="13" eb="15">
      <t>キニュウ</t>
    </rPh>
    <phoneticPr fontId="8"/>
  </si>
  <si>
    <t>無／有　●台</t>
    <rPh sb="0" eb="1">
      <t>ナシ</t>
    </rPh>
    <rPh sb="2" eb="3">
      <t>アリ</t>
    </rPh>
    <rPh sb="5" eb="6">
      <t>ダイ</t>
    </rPh>
    <phoneticPr fontId="8"/>
  </si>
  <si>
    <t>無／有　●器</t>
    <rPh sb="0" eb="1">
      <t>ナシ</t>
    </rPh>
    <rPh sb="2" eb="3">
      <t>アリ</t>
    </rPh>
    <rPh sb="5" eb="6">
      <t>キ</t>
    </rPh>
    <phoneticPr fontId="8"/>
  </si>
  <si>
    <t>無／有　●個</t>
    <rPh sb="0" eb="1">
      <t>ナシ</t>
    </rPh>
    <rPh sb="2" eb="3">
      <t>アリ</t>
    </rPh>
    <rPh sb="5" eb="6">
      <t>コ</t>
    </rPh>
    <phoneticPr fontId="8"/>
  </si>
  <si>
    <t>無／有　●枚</t>
    <rPh sb="0" eb="1">
      <t>ナシ</t>
    </rPh>
    <rPh sb="2" eb="3">
      <t>アリ</t>
    </rPh>
    <rPh sb="5" eb="6">
      <t>マイ</t>
    </rPh>
    <phoneticPr fontId="8"/>
  </si>
  <si>
    <t>無／有　●着</t>
    <rPh sb="0" eb="1">
      <t>ナシ</t>
    </rPh>
    <rPh sb="2" eb="3">
      <t>アリ</t>
    </rPh>
    <rPh sb="5" eb="6">
      <t>チャク</t>
    </rPh>
    <phoneticPr fontId="8"/>
  </si>
  <si>
    <t>無／有　●日分</t>
    <rPh sb="0" eb="1">
      <t>ナシ</t>
    </rPh>
    <rPh sb="2" eb="3">
      <t>アリ</t>
    </rPh>
    <rPh sb="5" eb="7">
      <t>ニチブン</t>
    </rPh>
    <phoneticPr fontId="8"/>
  </si>
  <si>
    <t>無／有　●人分</t>
    <rPh sb="0" eb="1">
      <t>ナシ</t>
    </rPh>
    <rPh sb="2" eb="3">
      <t>アリ</t>
    </rPh>
    <rPh sb="5" eb="7">
      <t>ニンブン</t>
    </rPh>
    <phoneticPr fontId="8"/>
  </si>
  <si>
    <t>幼児●名　施設職員●名</t>
    <rPh sb="0" eb="2">
      <t>ヨウジ</t>
    </rPh>
    <rPh sb="3" eb="4">
      <t>メイ</t>
    </rPh>
    <rPh sb="5" eb="7">
      <t>シセツ</t>
    </rPh>
    <rPh sb="7" eb="9">
      <t>ショクイン</t>
    </rPh>
    <rPh sb="10" eb="11">
      <t>メイ</t>
    </rPh>
    <phoneticPr fontId="8"/>
  </si>
  <si>
    <t>車いす●名　施設職員●名</t>
    <rPh sb="0" eb="1">
      <t>クルマ</t>
    </rPh>
    <rPh sb="4" eb="5">
      <t>メイ</t>
    </rPh>
    <rPh sb="6" eb="8">
      <t>シセツ</t>
    </rPh>
    <rPh sb="8" eb="10">
      <t>ショクイン</t>
    </rPh>
    <rPh sb="11" eb="12">
      <t>メイ</t>
    </rPh>
    <phoneticPr fontId="8"/>
  </si>
  <si>
    <t>徒歩●名　施設職員●名</t>
    <rPh sb="0" eb="2">
      <t>トホ</t>
    </rPh>
    <rPh sb="3" eb="4">
      <t>メイ</t>
    </rPh>
    <rPh sb="5" eb="9">
      <t>シセツショクイン</t>
    </rPh>
    <rPh sb="10" eb="11">
      <t>メイ</t>
    </rPh>
    <phoneticPr fontId="8"/>
  </si>
  <si>
    <t>施設階層●階　浸水深●m</t>
    <rPh sb="0" eb="2">
      <t>シセツ</t>
    </rPh>
    <rPh sb="2" eb="4">
      <t>カイソウ</t>
    </rPh>
    <rPh sb="5" eb="6">
      <t>カイ</t>
    </rPh>
    <rPh sb="7" eb="9">
      <t>シンスイ</t>
    </rPh>
    <rPh sb="9" eb="10">
      <t>フカ</t>
    </rPh>
    <phoneticPr fontId="8"/>
  </si>
  <si>
    <t>洪水予報等は、所在する市町村から周知されます。伝達方法について市町村に確認のうえ、入手手段を記載してください。</t>
    <rPh sb="16" eb="18">
      <t>シュウチ</t>
    </rPh>
    <rPh sb="23" eb="25">
      <t>デンタツ</t>
    </rPh>
    <rPh sb="41" eb="43">
      <t>ニュウシュ</t>
    </rPh>
    <rPh sb="43" eb="45">
      <t>シュダン</t>
    </rPh>
    <rPh sb="46" eb="48">
      <t>キサイ</t>
    </rPh>
    <phoneticPr fontId="8"/>
  </si>
  <si>
    <t>●階</t>
    <rPh sb="1" eb="2">
      <t>カイ</t>
    </rPh>
    <phoneticPr fontId="8"/>
  </si>
  <si>
    <t>●m　●分</t>
    <rPh sb="4" eb="5">
      <t>プン</t>
    </rPh>
    <phoneticPr fontId="8"/>
  </si>
  <si>
    <t>徒歩　●分</t>
    <rPh sb="0" eb="2">
      <t>トホ</t>
    </rPh>
    <rPh sb="4" eb="5">
      <t>フン</t>
    </rPh>
    <phoneticPr fontId="8"/>
  </si>
  <si>
    <t>車両　●台</t>
    <rPh sb="0" eb="2">
      <t>シャリョウ</t>
    </rPh>
    <rPh sb="4" eb="5">
      <t>ダイ</t>
    </rPh>
    <phoneticPr fontId="8"/>
  </si>
  <si>
    <t>区域内の場合、浸水深●m</t>
    <rPh sb="0" eb="3">
      <t>クイキナイ</t>
    </rPh>
    <rPh sb="4" eb="6">
      <t>バアイ</t>
    </rPh>
    <rPh sb="7" eb="9">
      <t>シンスイ</t>
    </rPh>
    <rPh sb="9" eb="10">
      <t>フカ</t>
    </rPh>
    <phoneticPr fontId="8"/>
  </si>
  <si>
    <t>●階</t>
    <rPh sb="1" eb="2">
      <t>カイ</t>
    </rPh>
    <phoneticPr fontId="8"/>
  </si>
  <si>
    <t>●m</t>
    <phoneticPr fontId="8"/>
  </si>
  <si>
    <t>施設の●階</t>
    <rPh sb="0" eb="2">
      <t>シセツ</t>
    </rPh>
    <rPh sb="4" eb="5">
      <t>カイ</t>
    </rPh>
    <phoneticPr fontId="8"/>
  </si>
  <si>
    <t>施設及び避難先の位置と、施設から避難先までの避難ルートを記載したものを貼り付けて下さい。</t>
    <rPh sb="6" eb="7">
      <t>サキ</t>
    </rPh>
    <rPh sb="18" eb="19">
      <t>サキ</t>
    </rPh>
    <rPh sb="28" eb="30">
      <t>キサイ</t>
    </rPh>
    <rPh sb="35" eb="36">
      <t>ハ</t>
    </rPh>
    <rPh sb="37" eb="38">
      <t>ツ</t>
    </rPh>
    <rPh sb="40" eb="41">
      <t>クダ</t>
    </rPh>
    <phoneticPr fontId="8"/>
  </si>
  <si>
    <t>避難指示（警戒レベル４）</t>
    <rPh sb="0" eb="2">
      <t>ヒナン</t>
    </rPh>
    <rPh sb="2" eb="4">
      <t>シジ</t>
    </rPh>
    <phoneticPr fontId="8"/>
  </si>
  <si>
    <t>高齢者等避難（警戒レベル３）</t>
    <rPh sb="0" eb="3">
      <t>コウレイシャ</t>
    </rPh>
    <rPh sb="3" eb="4">
      <t>トウ</t>
    </rPh>
    <rPh sb="4" eb="6">
      <t>ヒナン</t>
    </rPh>
    <phoneticPr fontId="8"/>
  </si>
  <si>
    <t>所在地区名（避難情報等の発令先地区名）</t>
    <rPh sb="8" eb="10">
      <t>ジョウホウ</t>
    </rPh>
    <phoneticPr fontId="8"/>
  </si>
  <si>
    <t>高齢者等避難、避難指示</t>
    <phoneticPr fontId="8"/>
  </si>
  <si>
    <t>土砂災害危険度情報「警戒」</t>
    <rPh sb="0" eb="9">
      <t>ドシャサイガイキケンドジョウホウ</t>
    </rPh>
    <rPh sb="10" eb="12">
      <t>ケイカイ</t>
    </rPh>
    <phoneticPr fontId="8"/>
  </si>
  <si>
    <t>区域内・外</t>
    <rPh sb="0" eb="2">
      <t>クイキ</t>
    </rPh>
    <rPh sb="2" eb="3">
      <t>ナイ</t>
    </rPh>
    <rPh sb="4" eb="5">
      <t>ガイ</t>
    </rPh>
    <phoneticPr fontId="8"/>
  </si>
  <si>
    <t>メール</t>
    <phoneticPr fontId="8"/>
  </si>
  <si>
    <t>テレビ・ラジオ</t>
    <phoneticPr fontId="8"/>
  </si>
  <si>
    <t>美作市</t>
    <rPh sb="0" eb="3">
      <t>ミマサカシ</t>
    </rPh>
    <phoneticPr fontId="8"/>
  </si>
  <si>
    <t>美作市栄町●●番地</t>
    <rPh sb="0" eb="3">
      <t>ミマサカシ</t>
    </rPh>
    <rPh sb="3" eb="5">
      <t>サカエマチ</t>
    </rPh>
    <rPh sb="7" eb="9">
      <t>バンチ</t>
    </rPh>
    <phoneticPr fontId="8"/>
  </si>
  <si>
    <t>http://www.city.mimasaka.lg.jp</t>
    <phoneticPr fontId="8"/>
  </si>
  <si>
    <t>0868-72-1111</t>
    <phoneticPr fontId="8"/>
  </si>
  <si>
    <t>林野</t>
    <rPh sb="0" eb="2">
      <t>ハヤシノ</t>
    </rPh>
    <phoneticPr fontId="8"/>
  </si>
  <si>
    <t>火の神</t>
    <rPh sb="0" eb="1">
      <t>ヒ</t>
    </rPh>
    <rPh sb="2" eb="3">
      <t>カミ</t>
    </rPh>
    <phoneticPr fontId="8"/>
  </si>
  <si>
    <t>吉野川</t>
    <rPh sb="0" eb="3">
      <t>ヨシノガワ</t>
    </rPh>
    <phoneticPr fontId="8"/>
  </si>
  <si>
    <t>梶並川</t>
    <rPh sb="0" eb="2">
      <t>カジナミ</t>
    </rPh>
    <rPh sb="2" eb="3">
      <t>ガワ</t>
    </rPh>
    <phoneticPr fontId="8"/>
  </si>
  <si>
    <t>美作市民センター</t>
    <rPh sb="0" eb="4">
      <t>ミマサカシミン</t>
    </rPh>
    <phoneticPr fontId="8"/>
  </si>
  <si>
    <t>美作市栄町35</t>
    <rPh sb="0" eb="3">
      <t>ミマサカシ</t>
    </rPh>
    <rPh sb="3" eb="5">
      <t>サカエマチ</t>
    </rPh>
    <phoneticPr fontId="8"/>
  </si>
  <si>
    <t>みまさかアリーナ</t>
    <phoneticPr fontId="8"/>
  </si>
  <si>
    <t>美作市中山1200</t>
    <rPh sb="0" eb="3">
      <t>ミマサカシ</t>
    </rPh>
    <rPh sb="3" eb="5">
      <t>ナカヤマ</t>
    </rPh>
    <phoneticPr fontId="8"/>
  </si>
  <si>
    <t>美作市栄町</t>
    <rPh sb="0" eb="3">
      <t>ミマサカシ</t>
    </rPh>
    <rPh sb="3" eb="5">
      <t>サカエマチ</t>
    </rPh>
    <phoneticPr fontId="8"/>
  </si>
  <si>
    <t>告知放送</t>
    <rPh sb="0" eb="2">
      <t>コクチ</t>
    </rPh>
    <rPh sb="2" eb="4">
      <t>ホウソウ</t>
    </rPh>
    <phoneticPr fontId="8"/>
  </si>
  <si>
    <t>その他美作市からの情報伝達</t>
    <rPh sb="2" eb="3">
      <t>タ</t>
    </rPh>
    <rPh sb="3" eb="6">
      <t>ミマサカシ</t>
    </rPh>
    <rPh sb="9" eb="11">
      <t>ジョウホウ</t>
    </rPh>
    <rPh sb="11" eb="13">
      <t>デンタツ</t>
    </rPh>
    <phoneticPr fontId="8"/>
  </si>
  <si>
    <t>美作市公式アプリ「みまさかonline」（要ダウンロード）</t>
    <rPh sb="3" eb="5">
      <t>コウシキ</t>
    </rPh>
    <rPh sb="21" eb="22">
      <t>ヨウ</t>
    </rPh>
    <phoneticPr fontId="8"/>
  </si>
  <si>
    <t>河川監視カメラ（http://www.city.mimasaka.lg.jp/kanshi/index.html)</t>
    <rPh sb="0" eb="2">
      <t>カセン</t>
    </rPh>
    <rPh sb="2" eb="4">
      <t>カンシ</t>
    </rPh>
    <phoneticPr fontId="8"/>
  </si>
  <si>
    <t>雨量情報（http://www.city.mimasaka.lg.jp/uryou/index.html)</t>
    <rPh sb="0" eb="2">
      <t>ウリョウ</t>
    </rPh>
    <rPh sb="2" eb="4">
      <t>ジョウホウ</t>
    </rPh>
    <phoneticPr fontId="8"/>
  </si>
  <si>
    <t>災害・防災メール（要登録）</t>
    <rPh sb="0" eb="2">
      <t>サイガイ</t>
    </rPh>
    <rPh sb="3" eb="5">
      <t>ボウサイ</t>
    </rPh>
    <rPh sb="9" eb="10">
      <t>ヨウ</t>
    </rPh>
    <rPh sb="10" eb="12">
      <t>トウロク</t>
    </rPh>
    <phoneticPr fontId="8"/>
  </si>
  <si>
    <t>地域メール（要登録）</t>
    <rPh sb="0" eb="2">
      <t>チイキ</t>
    </rPh>
    <rPh sb="6" eb="7">
      <t>ヨウ</t>
    </rPh>
    <rPh sb="7" eb="9">
      <t>トウロク</t>
    </rPh>
    <phoneticPr fontId="8"/>
  </si>
  <si>
    <t>「エリアメール（NTTドコモ）」「緊急速報メール（KDDI、ｿﾌﾄﾊﾞﾝｸ）」等</t>
    <rPh sb="17" eb="19">
      <t>キンキュウ</t>
    </rPh>
    <rPh sb="19" eb="21">
      <t>ソクホウ</t>
    </rPh>
    <rPh sb="39" eb="40">
      <t>トウ</t>
    </rPh>
    <phoneticPr fontId="8"/>
  </si>
  <si>
    <t>患者</t>
    <rPh sb="0" eb="2">
      <t>カンジャ</t>
    </rPh>
    <phoneticPr fontId="8"/>
  </si>
  <si>
    <t>美作病院</t>
    <rPh sb="0" eb="2">
      <t>ミマサカ</t>
    </rPh>
    <rPh sb="2" eb="4">
      <t>ビョウイン</t>
    </rPh>
    <phoneticPr fontId="8"/>
  </si>
  <si>
    <t>院長、施設長</t>
    <rPh sb="0" eb="2">
      <t>インチョウ</t>
    </rPh>
    <rPh sb="3" eb="6">
      <t>シセツチョウ</t>
    </rPh>
    <phoneticPr fontId="8"/>
  </si>
  <si>
    <t>院長、施設長</t>
    <rPh sb="0" eb="2">
      <t>インチョウ</t>
    </rPh>
    <rPh sb="3" eb="5">
      <t>シセツ</t>
    </rPh>
    <rPh sb="5" eb="6">
      <t>ナガ</t>
    </rPh>
    <phoneticPr fontId="8"/>
  </si>
  <si>
    <t>各班任</t>
    <rPh sb="0" eb="2">
      <t>カクハン</t>
    </rPh>
    <rPh sb="2" eb="3">
      <t>ニン</t>
    </rPh>
    <phoneticPr fontId="8"/>
  </si>
  <si>
    <t>外来診療休止の判断</t>
    <rPh sb="0" eb="4">
      <t>ガイライシンリョウ</t>
    </rPh>
    <rPh sb="4" eb="6">
      <t>キュウシ</t>
    </rPh>
    <rPh sb="7" eb="9">
      <t>ハンダン</t>
    </rPh>
    <phoneticPr fontId="8"/>
  </si>
  <si>
    <t>患者</t>
    <rPh sb="0" eb="2">
      <t>カンジャ</t>
    </rPh>
    <phoneticPr fontId="8"/>
  </si>
  <si>
    <t>※行追加可能</t>
    <rPh sb="1" eb="2">
      <t>ギョウ</t>
    </rPh>
    <rPh sb="2" eb="4">
      <t>ツイカ</t>
    </rPh>
    <rPh sb="4" eb="6">
      <t>カノウ</t>
    </rPh>
    <phoneticPr fontId="8"/>
  </si>
  <si>
    <t>⇒国・県の発表する情報です。市を挟んで伝達すると遅延するため、おかやま防災情報メールに登録して水位情報を受けとったり、「川の水位情報」等のHPでの確認が必要です。</t>
    <phoneticPr fontId="8"/>
  </si>
  <si>
    <t>　この計画は、水防法第15条の3第1項に基づくものであり、本施設の利用者の大雨や台風時の円滑かつ迅速な避難の確保を図ることを目的とする。</t>
    <rPh sb="33" eb="36">
      <t>リヨウシャ</t>
    </rPh>
    <rPh sb="37" eb="39">
      <t>オオアメ</t>
    </rPh>
    <rPh sb="40" eb="42">
      <t>タイフウ</t>
    </rPh>
    <rPh sb="42" eb="43">
      <t>ジ</t>
    </rPh>
    <phoneticPr fontId="8"/>
  </si>
  <si>
    <t>　この計画は、土砂災害防止法第15条の第2項に基づくものであり、本施設の利用者の大雨や台風時の円滑かつ迅速な避難の確保を図ることを目的とする。</t>
    <rPh sb="36" eb="39">
      <t>リヨウシャ</t>
    </rPh>
    <rPh sb="40" eb="42">
      <t>オオアメ</t>
    </rPh>
    <rPh sb="43" eb="45">
      <t>タイフウ</t>
    </rPh>
    <rPh sb="45" eb="46">
      <t>ジ</t>
    </rPh>
    <phoneticPr fontId="8"/>
  </si>
  <si>
    <t>　この計画は、水防法第15条の3第1項および、土砂災害防止法第15条の第2項に基づくものであり、本施設の利用者の大雨や台風時の円滑かつ迅速な避難の確保を図ることを目的とする。</t>
    <rPh sb="52" eb="55">
      <t>リヨウシャ</t>
    </rPh>
    <rPh sb="56" eb="58">
      <t>オオアメ</t>
    </rPh>
    <rPh sb="59" eb="61">
      <t>タイフウ</t>
    </rPh>
    <phoneticPr fontId="8"/>
  </si>
  <si>
    <t>利用者</t>
    <phoneticPr fontId="8"/>
  </si>
  <si>
    <t>施設職員●名　利用者●名</t>
    <rPh sb="0" eb="2">
      <t>シセツ</t>
    </rPh>
    <rPh sb="2" eb="4">
      <t>ショクイン</t>
    </rPh>
    <rPh sb="5" eb="6">
      <t>メイ</t>
    </rPh>
    <rPh sb="11" eb="12">
      <t>メイ</t>
    </rPh>
    <phoneticPr fontId="8"/>
  </si>
  <si>
    <t>①利用者の家族（保護者）の連絡</t>
    <rPh sb="5" eb="7">
      <t>カゾク</t>
    </rPh>
    <rPh sb="8" eb="11">
      <t>ホゴシャ</t>
    </rPh>
    <rPh sb="13" eb="15">
      <t>レンラク</t>
    </rPh>
    <phoneticPr fontId="8"/>
  </si>
  <si>
    <t>②利用者の家族（保護者）への受渡し</t>
    <rPh sb="5" eb="7">
      <t>カゾク</t>
    </rPh>
    <rPh sb="8" eb="11">
      <t>ホゴシャ</t>
    </rPh>
    <rPh sb="14" eb="15">
      <t>ウ</t>
    </rPh>
    <rPh sb="15" eb="16">
      <t>ワタ</t>
    </rPh>
    <phoneticPr fontId="8"/>
  </si>
  <si>
    <t>利用者への注意喚起</t>
    <rPh sb="5" eb="7">
      <t>チュウイ</t>
    </rPh>
    <rPh sb="7" eb="9">
      <t>カンキ</t>
    </rPh>
    <phoneticPr fontId="8"/>
  </si>
  <si>
    <t>利用者家族(保護者)への事前連絡</t>
    <rPh sb="3" eb="5">
      <t>カゾク</t>
    </rPh>
    <rPh sb="6" eb="9">
      <t>ホゴシャ</t>
    </rPh>
    <rPh sb="12" eb="14">
      <t>ジゼン</t>
    </rPh>
    <rPh sb="14" eb="16">
      <t>レンラク</t>
    </rPh>
    <phoneticPr fontId="8"/>
  </si>
  <si>
    <t>利用者家族(保護者)への引渡し</t>
    <rPh sb="3" eb="5">
      <t>カゾク</t>
    </rPh>
    <rPh sb="6" eb="9">
      <t>ホゴシャ</t>
    </rPh>
    <rPh sb="12" eb="14">
      <t>ヒキワタ</t>
    </rPh>
    <phoneticPr fontId="8"/>
  </si>
  <si>
    <t>利用者家族(保護者)への避難開始連絡</t>
    <rPh sb="3" eb="5">
      <t>カゾク</t>
    </rPh>
    <rPh sb="6" eb="9">
      <t>ホゴシャ</t>
    </rPh>
    <rPh sb="12" eb="14">
      <t>ヒナン</t>
    </rPh>
    <rPh sb="14" eb="16">
      <t>カイシ</t>
    </rPh>
    <rPh sb="16" eb="18">
      <t>レンラク</t>
    </rPh>
    <phoneticPr fontId="8"/>
  </si>
  <si>
    <t>利用者避難完了の確認</t>
    <phoneticPr fontId="8"/>
  </si>
  <si>
    <t>利用者家族(保護者)への避難先連絡</t>
    <rPh sb="3" eb="5">
      <t>カゾク</t>
    </rPh>
    <rPh sb="6" eb="9">
      <t>ホゴシャ</t>
    </rPh>
    <rPh sb="12" eb="15">
      <t>ヒナンサキ</t>
    </rPh>
    <rPh sb="15" eb="17">
      <t>レンラク</t>
    </rPh>
    <phoneticPr fontId="8"/>
  </si>
  <si>
    <t>利用者の安全確保・体調管理</t>
    <phoneticPr fontId="8"/>
  </si>
  <si>
    <t>□利用者名簿</t>
    <rPh sb="4" eb="6">
      <t>メイボ</t>
    </rPh>
    <phoneticPr fontId="8"/>
  </si>
  <si>
    <t>　利用者に係る機材等</t>
    <rPh sb="5" eb="6">
      <t>カカ</t>
    </rPh>
    <rPh sb="7" eb="9">
      <t>キザイ</t>
    </rPh>
    <rPh sb="9" eb="10">
      <t>トウ</t>
    </rPh>
    <phoneticPr fontId="8"/>
  </si>
  <si>
    <t>貼り付けができない場合、PDF等別添で提出で構いません。</t>
  </si>
  <si>
    <t>←</t>
    <phoneticPr fontId="8"/>
  </si>
  <si>
    <t>同一建物内の複数施設で合同の計画の場合は、関連する施設名をすべて入力してください。その場合は人数等の入力にも注意してください。</t>
    <phoneticPr fontId="8"/>
  </si>
  <si>
    <t>ストレッチャー</t>
    <phoneticPr fontId="8"/>
  </si>
  <si>
    <t>タイムライン、避難確保計画　作成フォーマット</t>
    <rPh sb="7" eb="9">
      <t>ヒナン</t>
    </rPh>
    <rPh sb="9" eb="11">
      <t>カクホ</t>
    </rPh>
    <rPh sb="11" eb="13">
      <t>ケイカク</t>
    </rPh>
    <rPh sb="14" eb="16">
      <t>サクセイ</t>
    </rPh>
    <phoneticPr fontId="8"/>
  </si>
  <si>
    <t>市町村による「高齢者等避難」「避難指示」の発令の対象となる、施設の所在地の地区名を記載してください。
対象となる災害は、岡山県が公表している洪水浸水想定区域図や土砂災害警戒区域図等を参考して確認してください。
※対象となっていない災害についても、リスクを感じる場合は作成していただいてもかまいません。</t>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チクメイ</t>
    </rPh>
    <rPh sb="41" eb="43">
      <t>キサイ</t>
    </rPh>
    <phoneticPr fontId="8"/>
  </si>
  <si>
    <t>利用者を避難させる状況を想定し、避難対象、利用者数、対応にあたる施設職員数を記入します。
種別は施設職員が分かりやすいように記入してください。</t>
    <rPh sb="16" eb="18">
      <t>ヒナン</t>
    </rPh>
    <rPh sb="18" eb="20">
      <t>タイショウ</t>
    </rPh>
    <rPh sb="21" eb="24">
      <t>リヨウシャ</t>
    </rPh>
    <rPh sb="24" eb="25">
      <t>スウ</t>
    </rPh>
    <rPh sb="26" eb="28">
      <t>タイオウ</t>
    </rPh>
    <rPh sb="32" eb="34">
      <t>シセツ</t>
    </rPh>
    <rPh sb="34" eb="36">
      <t>ショクイン</t>
    </rPh>
    <rPh sb="36" eb="37">
      <t>スウ</t>
    </rPh>
    <rPh sb="38" eb="40">
      <t>キニュウ</t>
    </rPh>
    <rPh sb="45" eb="47">
      <t>シュベツ</t>
    </rPh>
    <rPh sb="48" eb="50">
      <t>シセツ</t>
    </rPh>
    <rPh sb="50" eb="52">
      <t>ショクイン</t>
    </rPh>
    <rPh sb="53" eb="54">
      <t>ワ</t>
    </rPh>
    <rPh sb="62" eb="64">
      <t>キニュウ</t>
    </rPh>
    <phoneticPr fontId="8"/>
  </si>
  <si>
    <t>避難訓練の内容は各施設の状況に合わせてお考えいただき、原則年1回以上実施してください。
避難訓練を実施したら、その都度（原則年1回以上）、避難訓練実施報告書を提出してください。</t>
    <phoneticPr fontId="8"/>
  </si>
  <si>
    <t>「利用者」は、医療施設の場合は「患者」、保育園の場合は「園児」等に読み替えてください。
時間帯毎の施設職員数、利用者数を記入します。
利用者は、昼間は通所（通院）と入所（入院）の計、夜間は入所（入院）の人数を記入してください。
休日の体制が平日とは異なる場合、休日設定の有無で「平日と異なる」を選択してください。</t>
    <rPh sb="44" eb="47">
      <t>ジカンタイ</t>
    </rPh>
    <rPh sb="47" eb="48">
      <t>ゴト</t>
    </rPh>
    <rPh sb="49" eb="51">
      <t>シセツ</t>
    </rPh>
    <rPh sb="51" eb="53">
      <t>ショクイン</t>
    </rPh>
    <rPh sb="53" eb="54">
      <t>スウ</t>
    </rPh>
    <rPh sb="58" eb="59">
      <t>スウ</t>
    </rPh>
    <rPh sb="60" eb="62">
      <t>キニュウ</t>
    </rPh>
    <rPh sb="67" eb="70">
      <t>リヨウシャ</t>
    </rPh>
    <rPh sb="72" eb="74">
      <t>ヒルマ</t>
    </rPh>
    <rPh sb="75" eb="77">
      <t>ツウショ</t>
    </rPh>
    <rPh sb="78" eb="80">
      <t>ツウイン</t>
    </rPh>
    <rPh sb="82" eb="84">
      <t>ニュウショ</t>
    </rPh>
    <rPh sb="85" eb="87">
      <t>ニュウイン</t>
    </rPh>
    <rPh sb="89" eb="90">
      <t>ケイ</t>
    </rPh>
    <rPh sb="91" eb="93">
      <t>ヤカン</t>
    </rPh>
    <rPh sb="94" eb="96">
      <t>ニュウショ</t>
    </rPh>
    <rPh sb="97" eb="99">
      <t>ニュウイン</t>
    </rPh>
    <rPh sb="101" eb="103">
      <t>ニンズウ</t>
    </rPh>
    <rPh sb="104" eb="106">
      <t>キニュウ</t>
    </rPh>
    <rPh sb="114" eb="116">
      <t>キュウジツ</t>
    </rPh>
    <rPh sb="117" eb="119">
      <t>タイセイ</t>
    </rPh>
    <rPh sb="120" eb="122">
      <t>ヘイジツ</t>
    </rPh>
    <rPh sb="124" eb="125">
      <t>コト</t>
    </rPh>
    <rPh sb="127" eb="129">
      <t>バアイ</t>
    </rPh>
    <rPh sb="130" eb="132">
      <t>キュウジツ</t>
    </rPh>
    <rPh sb="132" eb="134">
      <t>セッテイ</t>
    </rPh>
    <rPh sb="135" eb="137">
      <t>ウム</t>
    </rPh>
    <rPh sb="139" eb="141">
      <t>ヘイジツ</t>
    </rPh>
    <rPh sb="142" eb="143">
      <t>コト</t>
    </rPh>
    <rPh sb="147" eb="149">
      <t>センタク</t>
    </rPh>
    <phoneticPr fontId="8"/>
  </si>
  <si>
    <t>同一建物内に複数のサービス施設がある場合、共通の計画策定でも構いませんが、提出はそれぞれの施設で行ってください。</t>
    <phoneticPr fontId="8"/>
  </si>
  <si>
    <t>土砂災害危険度情報「注意」</t>
    <phoneticPr fontId="8"/>
  </si>
  <si>
    <t>氾濫注意水位超過（林野3.1ｍ）</t>
    <phoneticPr fontId="8"/>
  </si>
  <si>
    <t>氾濫注意水位超過（火の神2.4ｍ）</t>
    <rPh sb="0" eb="2">
      <t>ハンラン</t>
    </rPh>
    <rPh sb="2" eb="4">
      <t>チュウイ</t>
    </rPh>
    <rPh sb="4" eb="6">
      <t>スイイ</t>
    </rPh>
    <rPh sb="6" eb="8">
      <t>チョウカ</t>
    </rPh>
    <rPh sb="9" eb="10">
      <t>ヒ</t>
    </rPh>
    <rPh sb="11" eb="12">
      <t>カミ</t>
    </rPh>
    <phoneticPr fontId="8"/>
  </si>
  <si>
    <t>避難判断水位（林野3.1ｍ）</t>
    <phoneticPr fontId="8"/>
  </si>
  <si>
    <t>避難判断水位（火の神2.6ｍ）</t>
    <rPh sb="0" eb="6">
      <t>ヒナンハンダンスイイ</t>
    </rPh>
    <rPh sb="7" eb="8">
      <t>ヒ</t>
    </rPh>
    <rPh sb="9" eb="10">
      <t>カミ</t>
    </rPh>
    <phoneticPr fontId="8"/>
  </si>
  <si>
    <t>土砂災害危険度情報「非常に危険」「極めて危険」</t>
    <phoneticPr fontId="8"/>
  </si>
  <si>
    <t>土砂災害警戒情報</t>
    <phoneticPr fontId="8"/>
  </si>
  <si>
    <t>氾濫危険水位（林野3.6ｍ）</t>
    <phoneticPr fontId="8"/>
  </si>
  <si>
    <t>氾濫危険水位（火の神3.3ｍ）</t>
    <rPh sb="7" eb="8">
      <t>ヒ</t>
    </rPh>
    <rPh sb="9" eb="10">
      <t>カミ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</si>
</sst>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yyyy&quot;年&quot;m&quot;月&quot;d&quot;日&quot;;@"/>
    <numFmt numFmtId="177" formatCode="#&quot;名&quot;"/>
    <numFmt numFmtId="178" formatCode="0_ "/>
    <numFmt numFmtId="179" formatCode="#&quot;階&quot;"/>
    <numFmt numFmtId="180" formatCode="General&quot;階&quot;"/>
    <numFmt numFmtId="181" formatCode="0.0&quot;m&quot;"/>
    <numFmt numFmtId="182" formatCode="General&quot;分&quot;"/>
  </numFmts>
  <fonts count="59"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28"/>
      <color theme="1"/>
      <name val="ＭＳ ゴシック"/>
      <family val="3"/>
      <charset val="128"/>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1"/>
      <color rgb="FFFF0000"/>
      <name val="ＭＳ ゴシック"/>
      <family val="3"/>
      <charset val="128"/>
    </font>
    <font>
      <b/>
      <u/>
      <sz val="14"/>
      <color rgb="FF000000"/>
      <name val="メイリオ"/>
      <family val="3"/>
      <charset val="128"/>
    </font>
    <font>
      <sz val="20"/>
      <color theme="0"/>
      <name val="メイリオ"/>
      <family val="3"/>
      <charset val="128"/>
    </font>
    <font>
      <sz val="14"/>
      <color theme="0"/>
      <name val="メイリオ"/>
      <family val="3"/>
      <charset val="128"/>
    </font>
    <font>
      <sz val="12"/>
      <color theme="0"/>
      <name val="メイリオ"/>
      <family val="3"/>
      <charset val="128"/>
    </font>
    <font>
      <b/>
      <sz val="20"/>
      <color theme="0"/>
      <name val="メイリオ"/>
      <family val="3"/>
      <charset val="128"/>
    </font>
    <font>
      <sz val="12"/>
      <name val="メイリオ"/>
      <family val="3"/>
      <charset val="128"/>
    </font>
    <font>
      <sz val="12"/>
      <color rgb="FF000000"/>
      <name val="メイリオ"/>
      <family val="3"/>
      <charset val="128"/>
    </font>
    <font>
      <b/>
      <sz val="22"/>
      <color theme="0"/>
      <name val="メイリオ"/>
      <family val="3"/>
      <charset val="128"/>
    </font>
    <font>
      <sz val="11"/>
      <color theme="1"/>
      <name val="メイリオ"/>
      <family val="3"/>
      <charset val="128"/>
    </font>
    <font>
      <sz val="14"/>
      <color theme="1"/>
      <name val="メイリオ"/>
      <family val="3"/>
      <charset val="128"/>
    </font>
    <font>
      <sz val="12"/>
      <color theme="1"/>
      <name val="メイリオ"/>
      <family val="3"/>
      <charset val="128"/>
    </font>
    <font>
      <sz val="11"/>
      <name val="メイリオ"/>
      <family val="3"/>
      <charset val="128"/>
    </font>
    <font>
      <u/>
      <sz val="12"/>
      <color rgb="FFFF0000"/>
      <name val="ＭＳ ゴシック"/>
      <family val="3"/>
      <charset val="128"/>
    </font>
    <font>
      <b/>
      <sz val="12"/>
      <color theme="1"/>
      <name val="メイリオ"/>
      <family val="3"/>
      <charset val="128"/>
    </font>
    <font>
      <sz val="12"/>
      <color theme="1"/>
      <name val="Times New Roman"/>
      <family val="1"/>
    </font>
    <font>
      <sz val="12"/>
      <color theme="1"/>
      <name val="ＭＳ Ｐゴシック"/>
      <family val="2"/>
      <charset val="128"/>
      <scheme val="minor"/>
    </font>
    <font>
      <sz val="12"/>
      <color rgb="FFFF0000"/>
      <name val="ＭＳ ゴシック"/>
      <family val="3"/>
      <charset val="128"/>
    </font>
    <font>
      <b/>
      <sz val="12"/>
      <color theme="0"/>
      <name val="ＭＳ ゴシック"/>
      <family val="3"/>
      <charset val="128"/>
    </font>
    <font>
      <sz val="11"/>
      <color theme="1"/>
      <name val="ＭＳ Ｐゴシック"/>
      <family val="2"/>
      <charset val="128"/>
      <scheme val="minor"/>
    </font>
    <font>
      <sz val="11"/>
      <color theme="1"/>
      <name val="ＭＳ Ｐゴシック"/>
      <family val="3"/>
      <charset val="128"/>
    </font>
    <font>
      <sz val="12"/>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14"/>
      <name val="メイリオ"/>
      <family val="3"/>
      <charset val="128"/>
    </font>
    <font>
      <sz val="11"/>
      <name val="ＭＳ Ｐゴシック"/>
      <family val="2"/>
      <charset val="128"/>
      <scheme val="minor"/>
    </font>
    <font>
      <sz val="11"/>
      <name val="Wingdings"/>
      <charset val="2"/>
    </font>
    <font>
      <sz val="11"/>
      <name val="Times New Roman"/>
      <family val="1"/>
    </font>
    <font>
      <sz val="10"/>
      <color theme="1"/>
      <name val="Wingdings"/>
      <charset val="2"/>
    </font>
    <font>
      <sz val="12"/>
      <color theme="1"/>
      <name val="ＭＳ Ｐゴシック"/>
      <family val="3"/>
      <charset val="128"/>
    </font>
    <font>
      <sz val="10"/>
      <color theme="1"/>
      <name val="ＭＳ Ｐゴシック"/>
      <family val="3"/>
      <charset val="128"/>
    </font>
    <font>
      <sz val="9"/>
      <color theme="1"/>
      <name val="ＭＳ ゴシック"/>
      <family val="3"/>
      <charset val="128"/>
    </font>
    <font>
      <sz val="10.5"/>
      <color theme="1"/>
      <name val="メイリオ"/>
      <family val="3"/>
      <charset val="128"/>
    </font>
    <font>
      <b/>
      <sz val="20"/>
      <color rgb="FFFF0000"/>
      <name val="ＭＳ ゴシック"/>
      <family val="3"/>
      <charset val="128"/>
    </font>
    <font>
      <sz val="11"/>
      <color rgb="FFFF0000"/>
      <name val="ＭＳ Ｐゴシック"/>
      <family val="2"/>
      <charset val="128"/>
      <scheme val="minor"/>
    </font>
  </fonts>
  <fills count="19">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4.9989318521683403E-2"/>
        <bgColor indexed="64"/>
      </patternFill>
    </fill>
    <fill>
      <patternFill patternType="solid">
        <fgColor theme="4"/>
        <bgColor indexed="64"/>
      </patternFill>
    </fill>
    <fill>
      <patternFill patternType="solid">
        <fgColor rgb="FFDAE3F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6337778862885"/>
        <bgColor indexed="64"/>
      </patternFill>
    </fill>
    <fill>
      <patternFill patternType="solid">
        <fgColor rgb="FFFFFFCC"/>
      </patternFill>
    </fill>
    <fill>
      <patternFill patternType="solid">
        <fgColor theme="5" tint="0.79998168889431442"/>
        <bgColor indexed="64"/>
      </patternFill>
    </fill>
  </fills>
  <borders count="12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dashed">
        <color auto="1"/>
      </top>
      <bottom style="dashed">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style="double">
        <color auto="1"/>
      </right>
      <top style="thin">
        <color auto="1"/>
      </top>
      <bottom/>
      <diagonal/>
    </border>
    <border>
      <left style="medium">
        <color indexed="64"/>
      </left>
      <right style="double">
        <color auto="1"/>
      </right>
      <top/>
      <bottom/>
      <diagonal/>
    </border>
    <border>
      <left style="medium">
        <color indexed="64"/>
      </left>
      <right style="double">
        <color auto="1"/>
      </right>
      <top/>
      <bottom style="thin">
        <color auto="1"/>
      </bottom>
      <diagonal/>
    </border>
    <border>
      <left style="medium">
        <color indexed="64"/>
      </left>
      <right style="double">
        <color auto="1"/>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
      <left style="thin">
        <color auto="1"/>
      </left>
      <right style="thin">
        <color auto="1"/>
      </right>
      <top style="thin">
        <color auto="1"/>
      </top>
      <bottom/>
      <diagonal/>
    </border>
    <border>
      <left/>
      <right style="dotted">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thin">
        <color auto="1"/>
      </top>
      <bottom style="hair">
        <color auto="1"/>
      </bottom>
      <diagonal/>
    </border>
    <border>
      <left/>
      <right style="thin">
        <color indexed="64"/>
      </right>
      <top style="thin">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indexed="64"/>
      </right>
      <top style="thin">
        <color indexed="64"/>
      </top>
      <bottom style="dashed">
        <color auto="1"/>
      </bottom>
      <diagonal/>
    </border>
    <border>
      <left style="dotted">
        <color auto="1"/>
      </left>
      <right/>
      <top style="thin">
        <color auto="1"/>
      </top>
      <bottom/>
      <diagonal/>
    </border>
    <border>
      <left/>
      <right style="dotted">
        <color auto="1"/>
      </right>
      <top style="thin">
        <color auto="1"/>
      </top>
      <bottom/>
      <diagonal/>
    </border>
    <border>
      <left/>
      <right style="double">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style="dotted">
        <color auto="1"/>
      </right>
      <top/>
      <bottom/>
      <diagonal/>
    </border>
    <border>
      <left style="dotted">
        <color auto="1"/>
      </left>
      <right/>
      <top/>
      <bottom/>
      <diagonal/>
    </border>
    <border>
      <left style="dotted">
        <color auto="1"/>
      </left>
      <right/>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thin">
        <color auto="1"/>
      </right>
      <top style="dotted">
        <color auto="1"/>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medium">
        <color indexed="64"/>
      </right>
      <top style="medium">
        <color indexed="64"/>
      </top>
      <bottom style="hair">
        <color auto="1"/>
      </bottom>
      <diagonal/>
    </border>
    <border>
      <left style="medium">
        <color auto="1"/>
      </left>
      <right style="medium">
        <color indexed="64"/>
      </right>
      <top style="hair">
        <color auto="1"/>
      </top>
      <bottom style="hair">
        <color auto="1"/>
      </bottom>
      <diagonal/>
    </border>
    <border>
      <left style="medium">
        <color auto="1"/>
      </left>
      <right style="medium">
        <color indexed="64"/>
      </right>
      <top style="hair">
        <color auto="1"/>
      </top>
      <bottom style="medium">
        <color indexed="64"/>
      </bottom>
      <diagonal/>
    </border>
    <border>
      <left style="medium">
        <color indexed="64"/>
      </left>
      <right style="medium">
        <color indexed="64"/>
      </right>
      <top style="medium">
        <color indexed="64"/>
      </top>
      <bottom/>
      <diagonal/>
    </border>
    <border>
      <left style="medium">
        <color auto="1"/>
      </left>
      <right/>
      <top style="hair">
        <color auto="1"/>
      </top>
      <bottom/>
      <diagonal/>
    </border>
    <border>
      <left/>
      <right/>
      <top style="hair">
        <color auto="1"/>
      </top>
      <bottom/>
      <diagonal/>
    </border>
    <border>
      <left/>
      <right style="medium">
        <color indexed="64"/>
      </right>
      <top style="hair">
        <color auto="1"/>
      </top>
      <bottom/>
      <diagonal/>
    </border>
    <border>
      <left style="medium">
        <color auto="1"/>
      </left>
      <right style="medium">
        <color indexed="64"/>
      </right>
      <top style="hair">
        <color auto="1"/>
      </top>
      <bottom/>
      <diagonal/>
    </border>
    <border>
      <left/>
      <right/>
      <top/>
      <bottom style="dotted">
        <color auto="1"/>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right/>
      <top style="dashed">
        <color indexed="64"/>
      </top>
      <bottom/>
      <diagonal/>
    </border>
  </borders>
  <cellStyleXfs count="3">
    <xf numFmtId="0" fontId="0" fillId="0" borderId="0">
      <alignment vertical="center"/>
    </xf>
    <xf numFmtId="0" fontId="15" fillId="0" borderId="0" applyNumberFormat="0" applyFill="0" applyBorder="0" applyAlignment="0" applyProtection="0">
      <alignment vertical="center"/>
    </xf>
    <xf numFmtId="0" fontId="43" fillId="17" borderId="101" applyNumberFormat="0" applyFont="0" applyAlignment="0" applyProtection="0">
      <alignment vertical="center"/>
    </xf>
  </cellStyleXfs>
  <cellXfs count="816">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5"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6" fillId="0" borderId="0" xfId="0" applyFont="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176" fontId="11"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6" fillId="0" borderId="0" xfId="0" applyFont="1" applyBorder="1" applyAlignment="1">
      <alignment vertical="center" wrapText="1"/>
    </xf>
    <xf numFmtId="0" fontId="1" fillId="0" borderId="0" xfId="0" applyFont="1" applyBorder="1" applyAlignment="1">
      <alignment vertical="center"/>
    </xf>
    <xf numFmtId="0" fontId="14" fillId="0" borderId="0" xfId="0" applyFont="1" applyBorder="1" applyAlignment="1">
      <alignment vertical="center"/>
    </xf>
    <xf numFmtId="0" fontId="14" fillId="0" borderId="0" xfId="0" applyFont="1" applyAlignment="1">
      <alignment vertical="center"/>
    </xf>
    <xf numFmtId="0" fontId="1" fillId="0" borderId="0" xfId="0" applyFont="1" applyBorder="1" applyAlignment="1">
      <alignment vertical="center" wrapText="1"/>
    </xf>
    <xf numFmtId="0" fontId="7" fillId="0" borderId="17" xfId="0" applyFont="1" applyBorder="1" applyAlignment="1">
      <alignment horizontal="right" vertical="center"/>
    </xf>
    <xf numFmtId="0" fontId="1" fillId="0" borderId="8" xfId="0" applyFont="1" applyBorder="1" applyAlignment="1">
      <alignment vertical="center"/>
    </xf>
    <xf numFmtId="0" fontId="1" fillId="0" borderId="9" xfId="0" applyFont="1" applyBorder="1" applyAlignment="1">
      <alignment horizontal="justify" vertical="center"/>
    </xf>
    <xf numFmtId="0" fontId="1" fillId="0" borderId="0" xfId="0" applyFont="1" applyBorder="1" applyAlignment="1">
      <alignment horizontal="justify" vertical="center"/>
    </xf>
    <xf numFmtId="0" fontId="9" fillId="0" borderId="0" xfId="0" applyFont="1" applyBorder="1">
      <alignment vertical="center"/>
    </xf>
    <xf numFmtId="0" fontId="6" fillId="0" borderId="17"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0" xfId="0" applyFont="1" applyFill="1" applyBorder="1" applyAlignment="1">
      <alignment vertical="center" wrapText="1"/>
    </xf>
    <xf numFmtId="0" fontId="10" fillId="0" borderId="14" xfId="0" applyFont="1" applyFill="1" applyBorder="1" applyAlignment="1">
      <alignment vertical="center" wrapText="1"/>
    </xf>
    <xf numFmtId="0" fontId="9" fillId="0" borderId="0" xfId="0" applyNumberFormat="1" applyFont="1" applyBorder="1" applyAlignment="1">
      <alignment horizontal="justify" vertical="center" wrapText="1"/>
    </xf>
    <xf numFmtId="0" fontId="10" fillId="0" borderId="38" xfId="0" applyFont="1" applyFill="1" applyBorder="1" applyAlignment="1">
      <alignment vertical="center" wrapText="1"/>
    </xf>
    <xf numFmtId="0" fontId="9" fillId="0" borderId="40" xfId="0" applyFont="1" applyBorder="1" applyAlignment="1">
      <alignment horizontal="justify" vertical="center" wrapText="1"/>
    </xf>
    <xf numFmtId="176" fontId="9" fillId="0" borderId="0" xfId="0" applyNumberFormat="1" applyFont="1" applyBorder="1" applyAlignment="1">
      <alignment horizontal="justify" vertical="center" wrapText="1"/>
    </xf>
    <xf numFmtId="0" fontId="6" fillId="0" borderId="39" xfId="0" applyFont="1" applyBorder="1" applyAlignment="1">
      <alignment horizontal="justify" vertical="center" wrapText="1"/>
    </xf>
    <xf numFmtId="0" fontId="6" fillId="0" borderId="40" xfId="0" applyFont="1" applyBorder="1" applyAlignment="1">
      <alignment horizontal="justify" vertical="center" wrapText="1"/>
    </xf>
    <xf numFmtId="0" fontId="10" fillId="0" borderId="0" xfId="0" applyFont="1" applyBorder="1" applyAlignment="1">
      <alignment horizontal="justify" vertical="center" wrapText="1"/>
    </xf>
    <xf numFmtId="0" fontId="9" fillId="0" borderId="0" xfId="0" applyFont="1" applyBorder="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vertical="top" wrapText="1"/>
    </xf>
    <xf numFmtId="0" fontId="6"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6" fillId="0" borderId="40"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4" borderId="42" xfId="0" applyFont="1" applyFill="1" applyBorder="1" applyAlignment="1">
      <alignment vertical="center" wrapText="1"/>
    </xf>
    <xf numFmtId="0" fontId="9"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38" xfId="0" applyFont="1" applyFill="1" applyBorder="1" applyAlignment="1">
      <alignment horizontal="justify" vertical="center" wrapText="1"/>
    </xf>
    <xf numFmtId="0" fontId="0" fillId="0" borderId="0" xfId="0" applyFill="1" applyBorder="1">
      <alignment vertical="center"/>
    </xf>
    <xf numFmtId="0" fontId="6" fillId="0" borderId="0" xfId="0" applyFont="1" applyFill="1" applyBorder="1">
      <alignment vertical="center"/>
    </xf>
    <xf numFmtId="0" fontId="6" fillId="0" borderId="40" xfId="0" applyFont="1" applyFill="1" applyBorder="1" applyAlignment="1">
      <alignment vertical="center" wrapText="1"/>
    </xf>
    <xf numFmtId="0" fontId="14" fillId="0" borderId="4" xfId="0" applyFont="1" applyBorder="1" applyAlignment="1">
      <alignment vertical="center"/>
    </xf>
    <xf numFmtId="0" fontId="14" fillId="0" borderId="5" xfId="0" applyFont="1" applyBorder="1" applyAlignment="1">
      <alignment vertical="center"/>
    </xf>
    <xf numFmtId="0" fontId="1" fillId="0" borderId="8" xfId="0" applyFont="1" applyBorder="1" applyAlignment="1">
      <alignment horizontal="justify" vertical="center"/>
    </xf>
    <xf numFmtId="0" fontId="14" fillId="0" borderId="3" xfId="0" applyFont="1" applyBorder="1" applyAlignment="1">
      <alignment vertical="center"/>
    </xf>
    <xf numFmtId="0" fontId="14" fillId="0" borderId="2" xfId="0" applyFont="1" applyBorder="1" applyAlignment="1">
      <alignment vertical="center"/>
    </xf>
    <xf numFmtId="0" fontId="6" fillId="0" borderId="0" xfId="0" applyFont="1" applyBorder="1" applyAlignment="1">
      <alignment vertical="center" wrapText="1"/>
    </xf>
    <xf numFmtId="0" fontId="1"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top" wrapText="1"/>
    </xf>
    <xf numFmtId="0" fontId="1" fillId="0" borderId="0" xfId="0" applyFont="1" applyAlignment="1">
      <alignment vertical="top" wrapText="1"/>
    </xf>
    <xf numFmtId="0" fontId="1" fillId="0" borderId="0" xfId="0" applyFont="1" applyAlignment="1">
      <alignment vertical="center" wrapText="1"/>
    </xf>
    <xf numFmtId="0" fontId="0" fillId="0" borderId="8" xfId="0" applyBorder="1" applyAlignment="1">
      <alignment vertical="center"/>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7" fillId="0" borderId="38"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4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8" fillId="5" borderId="11" xfId="0" applyFont="1" applyFill="1" applyBorder="1" applyAlignment="1">
      <alignment horizontal="right" vertical="center"/>
    </xf>
    <xf numFmtId="0" fontId="17" fillId="0" borderId="31"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9" fillId="0" borderId="0" xfId="0" applyFont="1" applyFill="1" applyBorder="1" applyAlignment="1">
      <alignment vertical="center"/>
    </xf>
    <xf numFmtId="177" fontId="9" fillId="0" borderId="0" xfId="0" applyNumberFormat="1" applyFont="1" applyFill="1" applyBorder="1" applyAlignment="1">
      <alignment horizontal="right" vertical="center" wrapText="1"/>
    </xf>
    <xf numFmtId="177" fontId="9" fillId="0" borderId="0" xfId="0" applyNumberFormat="1" applyFont="1" applyFill="1" applyBorder="1" applyAlignment="1">
      <alignment vertical="center" wrapText="1"/>
    </xf>
    <xf numFmtId="0" fontId="6"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0" fillId="0" borderId="0" xfId="0" applyFont="1">
      <alignment vertical="center"/>
    </xf>
    <xf numFmtId="0" fontId="6" fillId="0" borderId="0" xfId="0" applyFont="1" applyBorder="1" applyAlignment="1">
      <alignment vertical="center" wrapText="1"/>
    </xf>
    <xf numFmtId="0" fontId="6" fillId="0" borderId="40" xfId="0" applyFont="1" applyBorder="1" applyAlignment="1">
      <alignment vertical="center" wrapText="1"/>
    </xf>
    <xf numFmtId="0" fontId="6" fillId="0" borderId="0" xfId="0" applyFont="1" applyFill="1" applyBorder="1" applyAlignment="1">
      <alignment vertical="center" wrapText="1"/>
    </xf>
    <xf numFmtId="0" fontId="6" fillId="0" borderId="40" xfId="0" applyFont="1" applyBorder="1" applyAlignment="1">
      <alignment vertical="top" wrapText="1"/>
    </xf>
    <xf numFmtId="0" fontId="6" fillId="0" borderId="0" xfId="0" applyFont="1" applyBorder="1" applyAlignment="1">
      <alignment vertical="top" wrapText="1"/>
    </xf>
    <xf numFmtId="0" fontId="9" fillId="0" borderId="0" xfId="0" applyFont="1" applyFill="1" applyBorder="1" applyAlignment="1">
      <alignment horizontal="right" vertical="center" wrapText="1"/>
    </xf>
    <xf numFmtId="0" fontId="9" fillId="0" borderId="0" xfId="0" applyFont="1" applyFill="1" applyBorder="1" applyAlignment="1">
      <alignment vertical="center" wrapText="1"/>
    </xf>
    <xf numFmtId="0" fontId="9" fillId="0" borderId="40" xfId="0" applyFont="1" applyBorder="1" applyAlignment="1">
      <alignment vertical="center" wrapText="1"/>
    </xf>
    <xf numFmtId="0" fontId="9"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1" fillId="0" borderId="0" xfId="0" applyFont="1" applyBorder="1">
      <alignment vertical="center"/>
    </xf>
    <xf numFmtId="0" fontId="22" fillId="0" borderId="0" xfId="0" applyFont="1" applyFill="1" applyBorder="1" applyAlignment="1">
      <alignment horizontal="right" vertical="center"/>
    </xf>
    <xf numFmtId="0" fontId="23" fillId="0" borderId="0" xfId="0" applyFont="1" applyBorder="1" applyAlignment="1">
      <alignment horizontal="right" vertical="center" wrapText="1"/>
    </xf>
    <xf numFmtId="0" fontId="9" fillId="0" borderId="0" xfId="0" applyFont="1" applyBorder="1" applyAlignment="1">
      <alignment vertical="center" shrinkToFit="1"/>
    </xf>
    <xf numFmtId="0" fontId="6" fillId="0" borderId="39" xfId="0" applyFont="1" applyBorder="1" applyAlignment="1">
      <alignment vertical="center" wrapText="1"/>
    </xf>
    <xf numFmtId="0" fontId="6" fillId="0" borderId="17" xfId="0" applyFont="1" applyBorder="1" applyAlignment="1">
      <alignment vertical="center" wrapText="1"/>
    </xf>
    <xf numFmtId="0" fontId="10" fillId="0" borderId="17" xfId="0" applyFont="1" applyFill="1" applyBorder="1" applyAlignment="1">
      <alignment vertical="center" wrapText="1"/>
    </xf>
    <xf numFmtId="0" fontId="6" fillId="0" borderId="0" xfId="0" applyFont="1" applyBorder="1" applyAlignment="1">
      <alignment vertical="center" shrinkToFit="1"/>
    </xf>
    <xf numFmtId="0" fontId="10" fillId="0" borderId="15" xfId="0" applyFont="1" applyFill="1" applyBorder="1" applyAlignment="1">
      <alignment vertical="center" shrinkToFit="1"/>
    </xf>
    <xf numFmtId="176" fontId="9" fillId="0" borderId="16" xfId="0" applyNumberFormat="1" applyFont="1" applyBorder="1" applyAlignment="1">
      <alignment horizontal="justify" vertical="center" shrinkToFit="1"/>
    </xf>
    <xf numFmtId="0" fontId="6" fillId="0" borderId="16" xfId="0" applyFont="1" applyBorder="1" applyAlignment="1">
      <alignment horizontal="justify" vertical="center" shrinkToFit="1"/>
    </xf>
    <xf numFmtId="0" fontId="6" fillId="0" borderId="18" xfId="0" applyFont="1" applyBorder="1" applyAlignment="1">
      <alignment horizontal="justify" vertical="center" shrinkToFit="1"/>
    </xf>
    <xf numFmtId="0" fontId="10" fillId="4" borderId="43" xfId="0" applyFont="1" applyFill="1" applyBorder="1" applyAlignment="1">
      <alignment vertical="center" shrinkToFit="1"/>
    </xf>
    <xf numFmtId="0" fontId="10" fillId="0" borderId="16" xfId="0" applyFont="1" applyFill="1" applyBorder="1" applyAlignment="1">
      <alignment vertical="center" shrinkToFit="1"/>
    </xf>
    <xf numFmtId="0" fontId="6" fillId="0" borderId="16" xfId="0" applyFont="1" applyFill="1" applyBorder="1" applyAlignment="1">
      <alignment horizontal="justify" vertical="center" shrinkToFit="1"/>
    </xf>
    <xf numFmtId="0" fontId="19" fillId="0" borderId="16" xfId="0" applyFont="1" applyBorder="1" applyAlignment="1">
      <alignment horizontal="justify" vertical="center" shrinkToFit="1"/>
    </xf>
    <xf numFmtId="0" fontId="15" fillId="0" borderId="16" xfId="1" applyBorder="1" applyAlignment="1">
      <alignment horizontal="justify" vertical="center" shrinkToFit="1"/>
    </xf>
    <xf numFmtId="0" fontId="9" fillId="0" borderId="16" xfId="0" applyFont="1" applyFill="1" applyBorder="1" applyAlignment="1">
      <alignment vertical="center" shrinkToFit="1"/>
    </xf>
    <xf numFmtId="3" fontId="6" fillId="0" borderId="16" xfId="0" applyNumberFormat="1" applyFont="1" applyBorder="1" applyAlignment="1">
      <alignment horizontal="justify" vertical="center" shrinkToFit="1"/>
    </xf>
    <xf numFmtId="0" fontId="9" fillId="0" borderId="16" xfId="0" applyFont="1" applyBorder="1" applyAlignment="1">
      <alignment horizontal="justify" vertical="center" shrinkToFit="1"/>
    </xf>
    <xf numFmtId="0" fontId="9" fillId="4" borderId="42" xfId="0" applyFont="1" applyFill="1" applyBorder="1" applyAlignment="1">
      <alignment vertical="center" wrapText="1"/>
    </xf>
    <xf numFmtId="0" fontId="6" fillId="4" borderId="43" xfId="0" applyFont="1" applyFill="1" applyBorder="1" applyAlignment="1">
      <alignment horizontal="justify" vertical="center" shrinkToFit="1"/>
    </xf>
    <xf numFmtId="0" fontId="6" fillId="4" borderId="42" xfId="0" applyFont="1" applyFill="1" applyBorder="1">
      <alignment vertical="center"/>
    </xf>
    <xf numFmtId="0" fontId="6" fillId="4" borderId="43" xfId="0" applyFont="1" applyFill="1" applyBorder="1" applyAlignment="1">
      <alignment vertical="center" shrinkToFit="1"/>
    </xf>
    <xf numFmtId="0" fontId="9" fillId="4" borderId="42" xfId="0" applyFont="1" applyFill="1" applyBorder="1" applyAlignment="1">
      <alignment horizontal="justify" vertical="center" wrapText="1"/>
    </xf>
    <xf numFmtId="0" fontId="9" fillId="4" borderId="43" xfId="0" applyFont="1" applyFill="1" applyBorder="1" applyAlignment="1">
      <alignment horizontal="justify" vertical="center" shrinkToFit="1"/>
    </xf>
    <xf numFmtId="0" fontId="6" fillId="0" borderId="0" xfId="0" applyFont="1" applyFill="1" applyBorder="1" applyAlignment="1">
      <alignment horizontal="justify" vertical="center" wrapText="1"/>
    </xf>
    <xf numFmtId="0" fontId="9" fillId="3" borderId="37" xfId="0" applyNumberFormat="1" applyFont="1" applyFill="1" applyBorder="1" applyAlignment="1" applyProtection="1">
      <alignment horizontal="justify" vertical="center" wrapText="1"/>
      <protection locked="0"/>
    </xf>
    <xf numFmtId="177" fontId="9" fillId="3" borderId="37" xfId="0" applyNumberFormat="1" applyFont="1" applyFill="1" applyBorder="1" applyAlignment="1" applyProtection="1">
      <alignment vertical="center" wrapText="1"/>
      <protection locked="0"/>
    </xf>
    <xf numFmtId="0" fontId="0" fillId="3" borderId="37" xfId="0" applyFill="1" applyBorder="1" applyProtection="1">
      <alignment vertical="center"/>
      <protection locked="0"/>
    </xf>
    <xf numFmtId="0" fontId="0" fillId="3" borderId="37" xfId="0" applyFill="1" applyBorder="1" applyAlignment="1" applyProtection="1">
      <alignment horizontal="center" vertical="center"/>
      <protection locked="0"/>
    </xf>
    <xf numFmtId="177" fontId="9" fillId="3" borderId="37" xfId="0" applyNumberFormat="1" applyFont="1" applyFill="1" applyBorder="1" applyAlignment="1" applyProtection="1">
      <alignment horizontal="right" vertical="center" wrapText="1"/>
      <protection locked="0"/>
    </xf>
    <xf numFmtId="0" fontId="6" fillId="0" borderId="0" xfId="0" applyFont="1" applyBorder="1" applyAlignment="1">
      <alignment vertical="center" wrapText="1"/>
    </xf>
    <xf numFmtId="0" fontId="14" fillId="6" borderId="19" xfId="0" applyFont="1" applyFill="1" applyBorder="1" applyAlignment="1">
      <alignment vertical="center"/>
    </xf>
    <xf numFmtId="0" fontId="14"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4" fillId="6" borderId="20" xfId="0" applyFont="1" applyFill="1" applyBorder="1" applyAlignment="1">
      <alignment vertical="center"/>
    </xf>
    <xf numFmtId="0" fontId="6" fillId="0" borderId="0" xfId="0" applyFont="1" applyBorder="1" applyAlignment="1">
      <alignment vertical="center" wrapText="1"/>
    </xf>
    <xf numFmtId="0" fontId="1" fillId="7" borderId="31" xfId="0" applyFont="1" applyFill="1" applyBorder="1" applyAlignment="1">
      <alignment vertical="center"/>
    </xf>
    <xf numFmtId="0" fontId="1" fillId="7" borderId="24" xfId="0" applyFont="1" applyFill="1" applyBorder="1" applyAlignment="1">
      <alignment vertical="center"/>
    </xf>
    <xf numFmtId="0" fontId="1" fillId="7" borderId="23" xfId="0" applyFont="1" applyFill="1" applyBorder="1" applyAlignment="1">
      <alignment vertical="top"/>
    </xf>
    <xf numFmtId="0" fontId="3" fillId="7" borderId="8" xfId="0" applyFont="1" applyFill="1" applyBorder="1" applyAlignment="1">
      <alignment vertical="top"/>
    </xf>
    <xf numFmtId="0" fontId="3" fillId="7" borderId="34" xfId="0" applyFont="1" applyFill="1" applyBorder="1" applyAlignment="1">
      <alignment vertical="top"/>
    </xf>
    <xf numFmtId="0" fontId="3" fillId="7" borderId="30" xfId="0" applyFont="1" applyFill="1" applyBorder="1" applyAlignment="1">
      <alignment vertical="top"/>
    </xf>
    <xf numFmtId="0" fontId="1" fillId="7" borderId="23" xfId="0" applyFont="1" applyFill="1" applyBorder="1" applyAlignment="1">
      <alignment vertical="center"/>
    </xf>
    <xf numFmtId="0" fontId="1" fillId="7" borderId="8" xfId="0" applyFont="1" applyFill="1" applyBorder="1" applyAlignment="1">
      <alignment vertical="center"/>
    </xf>
    <xf numFmtId="0" fontId="1" fillId="7" borderId="29" xfId="0" applyFont="1" applyFill="1" applyBorder="1" applyAlignment="1">
      <alignment vertical="center"/>
    </xf>
    <xf numFmtId="0" fontId="14" fillId="7" borderId="8" xfId="0" applyFont="1" applyFill="1" applyBorder="1" applyAlignment="1">
      <alignment vertical="top"/>
    </xf>
    <xf numFmtId="0" fontId="14" fillId="7" borderId="29" xfId="0" applyFont="1" applyFill="1" applyBorder="1" applyAlignment="1">
      <alignment vertical="center"/>
    </xf>
    <xf numFmtId="0" fontId="24" fillId="0" borderId="0" xfId="0" applyFont="1" applyAlignment="1">
      <alignment vertical="center"/>
    </xf>
    <xf numFmtId="0" fontId="6" fillId="0" borderId="0" xfId="0" applyFont="1" applyBorder="1" applyAlignment="1">
      <alignment vertical="center" wrapText="1"/>
    </xf>
    <xf numFmtId="0" fontId="9" fillId="4" borderId="42" xfId="0" applyFont="1" applyFill="1" applyBorder="1" applyAlignment="1">
      <alignment vertical="center" wrapText="1"/>
    </xf>
    <xf numFmtId="0" fontId="25" fillId="0" borderId="0" xfId="0" applyFont="1">
      <alignment vertical="center"/>
    </xf>
    <xf numFmtId="0" fontId="30" fillId="8" borderId="39" xfId="0" applyFont="1" applyFill="1" applyBorder="1" applyAlignment="1">
      <alignment vertical="center"/>
    </xf>
    <xf numFmtId="0" fontId="30" fillId="8" borderId="17" xfId="0" applyFont="1" applyFill="1" applyBorder="1" applyAlignment="1">
      <alignment vertical="center"/>
    </xf>
    <xf numFmtId="0" fontId="30" fillId="8" borderId="17" xfId="0" applyFont="1" applyFill="1" applyBorder="1" applyAlignment="1">
      <alignment horizontal="center" vertical="center"/>
    </xf>
    <xf numFmtId="0" fontId="30" fillId="8" borderId="18" xfId="0" applyFont="1" applyFill="1" applyBorder="1" applyAlignment="1">
      <alignment horizontal="center" vertical="center"/>
    </xf>
    <xf numFmtId="0" fontId="29" fillId="10" borderId="0" xfId="0" applyFont="1" applyFill="1" applyAlignment="1">
      <alignment horizontal="center" vertical="center"/>
    </xf>
    <xf numFmtId="0" fontId="26" fillId="10" borderId="0" xfId="0" applyFont="1" applyFill="1" applyAlignment="1">
      <alignment vertical="center"/>
    </xf>
    <xf numFmtId="0" fontId="26" fillId="10" borderId="0" xfId="0" applyFont="1" applyFill="1" applyAlignment="1">
      <alignment horizontal="center" vertical="center"/>
    </xf>
    <xf numFmtId="0" fontId="28" fillId="10" borderId="0" xfId="0" applyFont="1" applyFill="1" applyAlignment="1">
      <alignment vertical="center"/>
    </xf>
    <xf numFmtId="0" fontId="28" fillId="10" borderId="0" xfId="0" applyFont="1" applyFill="1" applyAlignment="1">
      <alignment horizontal="center" vertical="center"/>
    </xf>
    <xf numFmtId="0" fontId="33" fillId="0" borderId="0" xfId="0" applyFont="1" applyAlignment="1">
      <alignment vertical="center"/>
    </xf>
    <xf numFmtId="0" fontId="34" fillId="0" borderId="0" xfId="0" applyFont="1" applyAlignment="1">
      <alignment horizontal="center" vertical="center"/>
    </xf>
    <xf numFmtId="0" fontId="34" fillId="0" borderId="0" xfId="0" applyFont="1" applyBorder="1" applyAlignment="1">
      <alignment vertical="center" wrapText="1"/>
    </xf>
    <xf numFmtId="0" fontId="27" fillId="9" borderId="73" xfId="0" applyFont="1" applyFill="1" applyBorder="1" applyAlignment="1">
      <alignment horizontal="right" vertical="center"/>
    </xf>
    <xf numFmtId="0" fontId="27" fillId="9" borderId="0" xfId="0" applyFont="1" applyFill="1" applyBorder="1" applyAlignment="1">
      <alignment horizontal="right" vertical="center"/>
    </xf>
    <xf numFmtId="0" fontId="33" fillId="0" borderId="4" xfId="0" applyFont="1" applyBorder="1" applyAlignment="1">
      <alignment vertical="center"/>
    </xf>
    <xf numFmtId="0" fontId="33" fillId="0" borderId="5" xfId="0" applyFont="1" applyBorder="1" applyAlignment="1">
      <alignment vertical="center"/>
    </xf>
    <xf numFmtId="0" fontId="34" fillId="0" borderId="8" xfId="0" applyFont="1" applyBorder="1" applyAlignment="1">
      <alignment horizontal="justify" vertical="center"/>
    </xf>
    <xf numFmtId="0" fontId="34" fillId="0" borderId="0" xfId="0" applyFont="1" applyBorder="1" applyAlignment="1">
      <alignment horizontal="justify" vertical="center"/>
    </xf>
    <xf numFmtId="0" fontId="33" fillId="0" borderId="0" xfId="0" applyFont="1" applyBorder="1" applyAlignment="1">
      <alignment vertical="center"/>
    </xf>
    <xf numFmtId="0" fontId="33" fillId="0" borderId="3" xfId="0" applyFont="1" applyBorder="1" applyAlignment="1">
      <alignment vertical="center"/>
    </xf>
    <xf numFmtId="0" fontId="33" fillId="0" borderId="8" xfId="0" applyFont="1" applyBorder="1" applyAlignment="1">
      <alignment vertical="center"/>
    </xf>
    <xf numFmtId="0" fontId="34" fillId="0" borderId="0" xfId="0" applyFont="1" applyBorder="1" applyAlignment="1">
      <alignment horizontal="center" vertical="center" wrapText="1"/>
    </xf>
    <xf numFmtId="0" fontId="34" fillId="0" borderId="9" xfId="0" applyFont="1" applyBorder="1" applyAlignment="1">
      <alignment horizontal="justify" vertical="center"/>
    </xf>
    <xf numFmtId="0" fontId="34" fillId="0" borderId="6" xfId="0" applyFont="1" applyBorder="1" applyAlignment="1">
      <alignment horizontal="justify" vertical="center"/>
    </xf>
    <xf numFmtId="0" fontId="33" fillId="0" borderId="6" xfId="0" applyFont="1" applyBorder="1" applyAlignment="1">
      <alignment vertical="center"/>
    </xf>
    <xf numFmtId="0" fontId="33" fillId="0" borderId="2" xfId="0" applyFont="1" applyBorder="1" applyAlignment="1">
      <alignment vertical="center"/>
    </xf>
    <xf numFmtId="0" fontId="33" fillId="7" borderId="63" xfId="0" applyFont="1" applyFill="1" applyBorder="1" applyAlignment="1">
      <alignment vertical="top" wrapText="1"/>
    </xf>
    <xf numFmtId="0" fontId="33" fillId="7" borderId="64" xfId="0" applyFont="1" applyFill="1" applyBorder="1" applyAlignment="1">
      <alignment vertical="top" wrapText="1"/>
    </xf>
    <xf numFmtId="0" fontId="33" fillId="7" borderId="66" xfId="0" applyFont="1" applyFill="1" applyBorder="1" applyAlignment="1">
      <alignment horizontal="left" vertical="top" wrapText="1"/>
    </xf>
    <xf numFmtId="0" fontId="33" fillId="0" borderId="56" xfId="0" applyFont="1" applyBorder="1" applyAlignment="1">
      <alignment vertical="center"/>
    </xf>
    <xf numFmtId="0" fontId="6" fillId="0" borderId="0" xfId="0" applyFont="1" applyBorder="1" applyAlignment="1">
      <alignment vertical="center" wrapText="1"/>
    </xf>
    <xf numFmtId="0" fontId="35" fillId="0" borderId="75" xfId="0" applyFont="1" applyBorder="1" applyAlignment="1">
      <alignment horizontal="centerContinuous" vertical="center"/>
    </xf>
    <xf numFmtId="0" fontId="35" fillId="0" borderId="76" xfId="0" applyFont="1" applyBorder="1" applyAlignment="1">
      <alignment horizontal="centerContinuous" vertical="center"/>
    </xf>
    <xf numFmtId="0" fontId="35" fillId="0" borderId="77" xfId="0" applyFont="1" applyBorder="1" applyAlignment="1">
      <alignment horizontal="centerContinuous" vertical="center"/>
    </xf>
    <xf numFmtId="0" fontId="35" fillId="0" borderId="78" xfId="0" applyFont="1" applyBorder="1" applyAlignment="1">
      <alignment horizontal="centerContinuous" vertical="center"/>
    </xf>
    <xf numFmtId="0" fontId="35" fillId="0" borderId="79" xfId="0" applyFont="1" applyBorder="1" applyAlignment="1">
      <alignment horizontal="centerContinuous" vertical="center"/>
    </xf>
    <xf numFmtId="0" fontId="35" fillId="14" borderId="19" xfId="0" applyFont="1" applyFill="1" applyBorder="1" applyAlignment="1">
      <alignment horizontal="right" vertical="center"/>
    </xf>
    <xf numFmtId="0" fontId="35" fillId="14" borderId="20" xfId="0" applyFont="1" applyFill="1" applyBorder="1" applyAlignment="1">
      <alignment vertical="center"/>
    </xf>
    <xf numFmtId="0" fontId="35" fillId="14" borderId="21" xfId="0" applyFont="1" applyFill="1" applyBorder="1" applyAlignment="1">
      <alignment vertical="center"/>
    </xf>
    <xf numFmtId="0" fontId="35" fillId="13" borderId="19" xfId="0" applyFont="1" applyFill="1" applyBorder="1" applyAlignment="1">
      <alignment horizontal="centerContinuous" vertical="center"/>
    </xf>
    <xf numFmtId="0" fontId="35" fillId="13" borderId="20" xfId="0" applyFont="1" applyFill="1" applyBorder="1" applyAlignment="1">
      <alignment horizontal="centerContinuous" vertical="center"/>
    </xf>
    <xf numFmtId="0" fontId="35" fillId="15" borderId="19" xfId="0" applyFont="1" applyFill="1" applyBorder="1" applyAlignment="1">
      <alignment horizontal="centerContinuous" vertical="center"/>
    </xf>
    <xf numFmtId="0" fontId="35" fillId="15" borderId="20" xfId="0" applyFont="1" applyFill="1" applyBorder="1" applyAlignment="1">
      <alignment horizontal="centerContinuous" vertical="center"/>
    </xf>
    <xf numFmtId="0" fontId="35" fillId="0" borderId="80" xfId="0" applyFont="1" applyBorder="1" applyAlignment="1">
      <alignment vertical="center"/>
    </xf>
    <xf numFmtId="0" fontId="35" fillId="0" borderId="81" xfId="0" applyFont="1" applyBorder="1" applyAlignment="1">
      <alignment vertical="center"/>
    </xf>
    <xf numFmtId="0" fontId="35" fillId="0" borderId="83" xfId="0" applyFont="1" applyBorder="1" applyAlignment="1">
      <alignment vertical="center"/>
    </xf>
    <xf numFmtId="0" fontId="35" fillId="0" borderId="84" xfId="0" applyFont="1" applyBorder="1" applyAlignment="1">
      <alignment vertical="center"/>
    </xf>
    <xf numFmtId="0" fontId="35" fillId="0" borderId="86" xfId="0" applyFont="1" applyBorder="1" applyAlignment="1">
      <alignment vertical="center"/>
    </xf>
    <xf numFmtId="0" fontId="35" fillId="0" borderId="87" xfId="0" applyFont="1" applyBorder="1" applyAlignment="1">
      <alignment vertical="center"/>
    </xf>
    <xf numFmtId="0" fontId="35" fillId="0" borderId="24" xfId="0" applyFont="1" applyBorder="1" applyAlignment="1">
      <alignment horizontal="centerContinuous" vertical="center"/>
    </xf>
    <xf numFmtId="0" fontId="35" fillId="0" borderId="36" xfId="0" applyFont="1" applyBorder="1" applyAlignment="1">
      <alignment horizontal="centerContinuous" vertical="center"/>
    </xf>
    <xf numFmtId="0" fontId="35" fillId="0" borderId="55" xfId="0" applyFont="1" applyBorder="1" applyAlignment="1">
      <alignment horizontal="centerContinuous" vertical="center"/>
    </xf>
    <xf numFmtId="0" fontId="35" fillId="0" borderId="25" xfId="0" applyFont="1" applyBorder="1" applyAlignment="1">
      <alignment horizontal="centerContinuous" vertical="center"/>
    </xf>
    <xf numFmtId="0" fontId="35" fillId="0" borderId="31" xfId="0" applyFont="1" applyBorder="1" applyAlignment="1">
      <alignment horizontal="centerContinuous" vertical="center"/>
    </xf>
    <xf numFmtId="0" fontId="6" fillId="0" borderId="16" xfId="0" applyFont="1" applyFill="1" applyBorder="1" applyAlignment="1">
      <alignment horizontal="left" vertical="center" shrinkToFit="1"/>
    </xf>
    <xf numFmtId="0" fontId="6" fillId="0" borderId="3" xfId="0" applyFont="1" applyBorder="1" applyAlignment="1">
      <alignment vertical="center" shrinkToFit="1"/>
    </xf>
    <xf numFmtId="0" fontId="9" fillId="0" borderId="17" xfId="0" applyFont="1" applyBorder="1" applyAlignment="1">
      <alignment vertical="center" wrapText="1"/>
    </xf>
    <xf numFmtId="0" fontId="9" fillId="0" borderId="17" xfId="0" applyFont="1" applyBorder="1" applyAlignment="1">
      <alignment horizontal="justify" vertical="center" wrapText="1"/>
    </xf>
    <xf numFmtId="0" fontId="9" fillId="0" borderId="18" xfId="0" applyFont="1" applyBorder="1" applyAlignment="1">
      <alignment horizontal="justify" vertical="center" shrinkToFit="1"/>
    </xf>
    <xf numFmtId="0" fontId="6" fillId="0" borderId="16" xfId="0" applyFont="1" applyBorder="1" applyAlignment="1">
      <alignment horizontal="left" vertical="center" shrinkToFit="1"/>
    </xf>
    <xf numFmtId="181" fontId="9" fillId="3" borderId="37" xfId="0" applyNumberFormat="1" applyFont="1" applyFill="1" applyBorder="1" applyAlignment="1" applyProtection="1">
      <alignment vertical="center" wrapText="1"/>
      <protection locked="0"/>
    </xf>
    <xf numFmtId="0" fontId="35" fillId="14" borderId="20" xfId="0" applyFont="1" applyFill="1" applyBorder="1" applyAlignment="1">
      <alignment horizontal="right" vertical="center"/>
    </xf>
    <xf numFmtId="0" fontId="38" fillId="14" borderId="20" xfId="0" applyFont="1" applyFill="1" applyBorder="1" applyAlignment="1">
      <alignment horizontal="centerContinuous" vertical="center"/>
    </xf>
    <xf numFmtId="0" fontId="35" fillId="14" borderId="20" xfId="0" applyFont="1" applyFill="1" applyBorder="1" applyAlignment="1">
      <alignment horizontal="centerContinuous" vertical="center"/>
    </xf>
    <xf numFmtId="0" fontId="6" fillId="3" borderId="37" xfId="0" applyFont="1" applyFill="1" applyBorder="1" applyAlignment="1">
      <alignment vertical="center" wrapText="1"/>
    </xf>
    <xf numFmtId="0" fontId="35" fillId="0" borderId="89" xfId="0" applyFont="1" applyBorder="1" applyAlignment="1">
      <alignment horizontal="centerContinuous" vertical="center"/>
    </xf>
    <xf numFmtId="0" fontId="35" fillId="0" borderId="81" xfId="0" applyFont="1" applyBorder="1" applyAlignment="1">
      <alignment horizontal="centerContinuous" vertical="center"/>
    </xf>
    <xf numFmtId="0" fontId="35" fillId="0" borderId="90" xfId="0" applyFont="1" applyBorder="1" applyAlignment="1">
      <alignment horizontal="centerContinuous" vertical="center"/>
    </xf>
    <xf numFmtId="0" fontId="35" fillId="0" borderId="82" xfId="0" applyFont="1" applyBorder="1" applyAlignment="1">
      <alignment horizontal="centerContinuous" vertical="center"/>
    </xf>
    <xf numFmtId="0" fontId="35" fillId="0" borderId="91" xfId="0" applyFont="1" applyBorder="1" applyAlignment="1">
      <alignment horizontal="centerContinuous" vertical="center"/>
    </xf>
    <xf numFmtId="0" fontId="35" fillId="0" borderId="84" xfId="0" applyFont="1" applyBorder="1" applyAlignment="1">
      <alignment horizontal="centerContinuous" vertical="center"/>
    </xf>
    <xf numFmtId="0" fontId="35" fillId="0" borderId="92" xfId="0" applyFont="1" applyBorder="1" applyAlignment="1">
      <alignment horizontal="centerContinuous" vertical="center"/>
    </xf>
    <xf numFmtId="0" fontId="35" fillId="0" borderId="85" xfId="0" applyFont="1" applyBorder="1" applyAlignment="1">
      <alignment horizontal="centerContinuous" vertical="center"/>
    </xf>
    <xf numFmtId="0" fontId="35" fillId="0" borderId="93" xfId="0" applyFont="1" applyBorder="1" applyAlignment="1">
      <alignment horizontal="centerContinuous" vertical="center"/>
    </xf>
    <xf numFmtId="0" fontId="35" fillId="0" borderId="87" xfId="0" applyFont="1" applyBorder="1" applyAlignment="1">
      <alignment horizontal="centerContinuous" vertical="center"/>
    </xf>
    <xf numFmtId="0" fontId="35" fillId="0" borderId="94" xfId="0" applyFont="1" applyBorder="1" applyAlignment="1">
      <alignment horizontal="centerContinuous" vertical="center"/>
    </xf>
    <xf numFmtId="0" fontId="35" fillId="0" borderId="88" xfId="0" applyFont="1" applyBorder="1" applyAlignment="1">
      <alignment horizontal="centerContinuous" vertical="center"/>
    </xf>
    <xf numFmtId="0" fontId="6" fillId="0" borderId="0" xfId="0" applyFont="1" applyFill="1" applyBorder="1" applyAlignment="1" applyProtection="1">
      <alignment vertical="top"/>
      <protection locked="0"/>
    </xf>
    <xf numFmtId="0" fontId="6" fillId="0" borderId="0" xfId="0" applyFont="1" applyFill="1" applyBorder="1" applyAlignment="1" applyProtection="1">
      <alignment horizontal="right" vertical="top"/>
      <protection locked="0"/>
    </xf>
    <xf numFmtId="182" fontId="33" fillId="0" borderId="40" xfId="0" applyNumberFormat="1" applyFont="1" applyBorder="1" applyAlignment="1">
      <alignment vertical="center"/>
    </xf>
    <xf numFmtId="182" fontId="33" fillId="0" borderId="16" xfId="0" applyNumberFormat="1" applyFont="1" applyBorder="1" applyAlignment="1">
      <alignment vertical="center"/>
    </xf>
    <xf numFmtId="0" fontId="6" fillId="0" borderId="40" xfId="0" applyFont="1" applyBorder="1">
      <alignment vertical="center"/>
    </xf>
    <xf numFmtId="0" fontId="6" fillId="0" borderId="39" xfId="0" applyFont="1" applyBorder="1">
      <alignment vertical="center"/>
    </xf>
    <xf numFmtId="0" fontId="6" fillId="0" borderId="17" xfId="0" applyFont="1" applyBorder="1">
      <alignment vertical="center"/>
    </xf>
    <xf numFmtId="0" fontId="9" fillId="4" borderId="42" xfId="0" applyFont="1" applyFill="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top" wrapText="1"/>
    </xf>
    <xf numFmtId="0" fontId="6" fillId="0" borderId="3" xfId="0" applyFont="1" applyBorder="1" applyAlignment="1">
      <alignment vertical="center" wrapText="1"/>
    </xf>
    <xf numFmtId="0" fontId="6" fillId="0" borderId="17" xfId="0" applyFont="1" applyBorder="1" applyAlignment="1">
      <alignment vertical="center" wrapText="1"/>
    </xf>
    <xf numFmtId="0" fontId="35" fillId="8" borderId="38" xfId="0" applyFont="1" applyFill="1" applyBorder="1" applyAlignment="1">
      <alignment vertical="center"/>
    </xf>
    <xf numFmtId="0" fontId="35" fillId="8" borderId="14" xfId="0" applyFont="1" applyFill="1" applyBorder="1" applyAlignment="1">
      <alignment vertical="center"/>
    </xf>
    <xf numFmtId="0" fontId="35" fillId="8" borderId="15" xfId="0" applyFont="1" applyFill="1" applyBorder="1" applyAlignment="1">
      <alignment vertical="center"/>
    </xf>
    <xf numFmtId="0" fontId="35" fillId="8" borderId="39" xfId="0" applyFont="1" applyFill="1" applyBorder="1" applyAlignment="1">
      <alignment vertical="center"/>
    </xf>
    <xf numFmtId="0" fontId="35" fillId="8" borderId="17" xfId="0" applyFont="1" applyFill="1" applyBorder="1" applyAlignment="1">
      <alignment vertical="center"/>
    </xf>
    <xf numFmtId="0" fontId="0" fillId="0" borderId="11" xfId="0" applyBorder="1" applyAlignment="1">
      <alignment horizontal="center" vertical="center"/>
    </xf>
    <xf numFmtId="0" fontId="9" fillId="4" borderId="96" xfId="0" applyFont="1" applyFill="1" applyBorder="1" applyAlignment="1">
      <alignment vertical="center" wrapText="1"/>
    </xf>
    <xf numFmtId="0" fontId="6" fillId="4" borderId="97" xfId="0" applyFont="1" applyFill="1" applyBorder="1" applyAlignment="1">
      <alignment horizontal="justify" vertical="center" shrinkToFit="1"/>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16" xfId="0" applyFont="1" applyBorder="1" applyAlignment="1">
      <alignment vertical="center" shrinkToFit="1"/>
    </xf>
    <xf numFmtId="0" fontId="6" fillId="0" borderId="18" xfId="0" applyFont="1" applyBorder="1" applyAlignment="1">
      <alignment vertical="center" shrinkToFit="1"/>
    </xf>
    <xf numFmtId="0" fontId="6" fillId="0" borderId="0" xfId="0" applyFont="1" applyBorder="1" applyAlignment="1">
      <alignment vertical="center" wrapText="1"/>
    </xf>
    <xf numFmtId="0" fontId="6" fillId="0" borderId="17" xfId="0" applyFont="1" applyBorder="1" applyAlignment="1">
      <alignment vertical="top" wrapText="1"/>
    </xf>
    <xf numFmtId="0" fontId="6" fillId="0" borderId="33" xfId="0" applyFont="1" applyBorder="1" applyAlignment="1">
      <alignment vertical="top" wrapText="1"/>
    </xf>
    <xf numFmtId="0" fontId="6" fillId="0" borderId="0" xfId="0" applyFont="1" applyBorder="1" applyAlignment="1">
      <alignment vertical="top" wrapText="1"/>
    </xf>
    <xf numFmtId="0" fontId="6" fillId="0" borderId="3" xfId="0" applyFont="1" applyBorder="1" applyAlignment="1">
      <alignment vertical="top" wrapText="1"/>
    </xf>
    <xf numFmtId="0" fontId="1" fillId="0" borderId="0" xfId="0" applyFont="1" applyBorder="1" applyAlignment="1">
      <alignment vertical="top" wrapText="1"/>
    </xf>
    <xf numFmtId="0" fontId="35" fillId="0" borderId="98" xfId="0" applyFont="1" applyBorder="1" applyAlignment="1">
      <alignment horizontal="centerContinuous" vertical="center"/>
    </xf>
    <xf numFmtId="0" fontId="35" fillId="0" borderId="14" xfId="0" applyFont="1" applyBorder="1" applyAlignment="1">
      <alignment horizontal="centerContinuous" vertical="center"/>
    </xf>
    <xf numFmtId="0" fontId="35" fillId="0" borderId="99" xfId="0" applyFont="1" applyBorder="1" applyAlignment="1">
      <alignment horizontal="centerContinuous" vertical="center"/>
    </xf>
    <xf numFmtId="0" fontId="6" fillId="0" borderId="0" xfId="0" applyFont="1" applyBorder="1" applyAlignment="1">
      <alignment vertical="top"/>
    </xf>
    <xf numFmtId="0" fontId="1" fillId="7" borderId="100" xfId="0" applyFont="1" applyFill="1" applyBorder="1" applyAlignment="1">
      <alignment vertical="center"/>
    </xf>
    <xf numFmtId="0" fontId="3" fillId="7" borderId="28" xfId="0" applyFont="1" applyFill="1" applyBorder="1" applyAlignment="1">
      <alignment vertical="top"/>
    </xf>
    <xf numFmtId="0" fontId="3" fillId="7" borderId="29" xfId="0" applyFont="1" applyFill="1" applyBorder="1" applyAlignment="1">
      <alignment vertical="top"/>
    </xf>
    <xf numFmtId="0" fontId="3" fillId="7" borderId="28" xfId="0" applyFont="1" applyFill="1" applyBorder="1" applyAlignment="1">
      <alignment vertical="center"/>
    </xf>
    <xf numFmtId="0" fontId="6" fillId="0" borderId="17" xfId="0" applyFont="1" applyBorder="1" applyAlignment="1">
      <alignment vertical="top"/>
    </xf>
    <xf numFmtId="0" fontId="6" fillId="0" borderId="0" xfId="0" applyFont="1" applyBorder="1" applyAlignment="1">
      <alignment vertical="center" wrapText="1"/>
    </xf>
    <xf numFmtId="0" fontId="33" fillId="7" borderId="63" xfId="0" applyFont="1" applyFill="1" applyBorder="1" applyAlignment="1">
      <alignment horizontal="left" vertical="top" wrapText="1"/>
    </xf>
    <xf numFmtId="0" fontId="33" fillId="7" borderId="64" xfId="0" applyFont="1" applyFill="1" applyBorder="1" applyAlignment="1">
      <alignment horizontal="left" vertical="top" wrapText="1"/>
    </xf>
    <xf numFmtId="0" fontId="33" fillId="7" borderId="65" xfId="0" applyFont="1" applyFill="1" applyBorder="1" applyAlignment="1">
      <alignment horizontal="left" vertical="top" wrapText="1"/>
    </xf>
    <xf numFmtId="0" fontId="35" fillId="8" borderId="76" xfId="0" applyFont="1" applyFill="1" applyBorder="1" applyAlignment="1">
      <alignment horizontal="center" vertical="center"/>
    </xf>
    <xf numFmtId="0" fontId="31" fillId="12" borderId="61" xfId="0" applyFont="1" applyFill="1" applyBorder="1" applyAlignment="1">
      <alignment horizontal="center" vertical="center" wrapText="1" readingOrder="1"/>
    </xf>
    <xf numFmtId="0" fontId="9" fillId="0" borderId="21" xfId="0" applyFont="1" applyBorder="1" applyAlignment="1">
      <alignment horizontal="center" vertical="center" shrinkToFit="1"/>
    </xf>
    <xf numFmtId="0" fontId="31" fillId="12" borderId="6" xfId="0" applyFont="1" applyFill="1" applyBorder="1" applyAlignment="1">
      <alignment vertical="center" wrapText="1" readingOrder="1"/>
    </xf>
    <xf numFmtId="0" fontId="31" fillId="12" borderId="72" xfId="0" applyFont="1" applyFill="1" applyBorder="1" applyAlignment="1">
      <alignment vertical="center" readingOrder="1"/>
    </xf>
    <xf numFmtId="0" fontId="35" fillId="8" borderId="40" xfId="0" applyFont="1" applyFill="1" applyBorder="1" applyAlignment="1">
      <alignment vertical="center"/>
    </xf>
    <xf numFmtId="0" fontId="35" fillId="8" borderId="0" xfId="0" applyFont="1" applyFill="1" applyBorder="1" applyAlignment="1">
      <alignment vertical="center"/>
    </xf>
    <xf numFmtId="0" fontId="33" fillId="8" borderId="40" xfId="0" applyFont="1" applyFill="1" applyBorder="1" applyAlignment="1">
      <alignment vertical="center"/>
    </xf>
    <xf numFmtId="0" fontId="33" fillId="8" borderId="0" xfId="0" applyFont="1" applyFill="1" applyBorder="1" applyAlignment="1">
      <alignment vertical="center"/>
    </xf>
    <xf numFmtId="0" fontId="33" fillId="8" borderId="39" xfId="0" applyFont="1" applyFill="1" applyBorder="1" applyAlignment="1">
      <alignment vertical="center"/>
    </xf>
    <xf numFmtId="0" fontId="33" fillId="8" borderId="17" xfId="0" applyFont="1" applyFill="1" applyBorder="1" applyAlignment="1">
      <alignment vertical="center"/>
    </xf>
    <xf numFmtId="0" fontId="35" fillId="8" borderId="16" xfId="0" applyFont="1" applyFill="1" applyBorder="1" applyAlignment="1">
      <alignment vertical="center"/>
    </xf>
    <xf numFmtId="0" fontId="33" fillId="8" borderId="16" xfId="0" applyFont="1" applyFill="1" applyBorder="1" applyAlignment="1">
      <alignment vertical="center"/>
    </xf>
    <xf numFmtId="0" fontId="33" fillId="8" borderId="18" xfId="0" applyFont="1" applyFill="1" applyBorder="1" applyAlignment="1">
      <alignment vertical="center"/>
    </xf>
    <xf numFmtId="0" fontId="31" fillId="8" borderId="39" xfId="0" applyFont="1" applyFill="1" applyBorder="1" applyAlignment="1">
      <alignment horizontal="left" vertical="center" indent="1"/>
    </xf>
    <xf numFmtId="0" fontId="33" fillId="8" borderId="40" xfId="0" applyFont="1" applyFill="1" applyBorder="1" applyAlignment="1">
      <alignment vertical="top"/>
    </xf>
    <xf numFmtId="0" fontId="33" fillId="8" borderId="0" xfId="0" applyFont="1" applyFill="1" applyBorder="1" applyAlignment="1">
      <alignment vertical="top"/>
    </xf>
    <xf numFmtId="0" fontId="28" fillId="8" borderId="40" xfId="0" applyFont="1" applyFill="1" applyBorder="1" applyAlignment="1">
      <alignment vertical="center"/>
    </xf>
    <xf numFmtId="0" fontId="28" fillId="8" borderId="38" xfId="0" applyFont="1" applyFill="1" applyBorder="1" applyAlignment="1">
      <alignment vertical="center"/>
    </xf>
    <xf numFmtId="0" fontId="28" fillId="8" borderId="39" xfId="0" applyFont="1" applyFill="1" applyBorder="1" applyAlignment="1">
      <alignment vertical="center"/>
    </xf>
    <xf numFmtId="0" fontId="6" fillId="7" borderId="10" xfId="0" applyFont="1" applyFill="1" applyBorder="1" applyAlignment="1">
      <alignment horizontal="center" vertical="center"/>
    </xf>
    <xf numFmtId="0" fontId="6" fillId="0" borderId="0" xfId="0" applyFont="1" applyBorder="1" applyAlignment="1">
      <alignment horizontal="left" vertical="center" indent="1"/>
    </xf>
    <xf numFmtId="0" fontId="6" fillId="7" borderId="10" xfId="2" applyFont="1" applyFill="1" applyBorder="1" applyAlignment="1">
      <alignment horizontal="centerContinuous" vertical="center"/>
    </xf>
    <xf numFmtId="0" fontId="6" fillId="7" borderId="4" xfId="2" applyFont="1" applyFill="1" applyBorder="1" applyAlignment="1">
      <alignment horizontal="centerContinuous" vertical="center"/>
    </xf>
    <xf numFmtId="0" fontId="6" fillId="7" borderId="115" xfId="0" applyFont="1" applyFill="1" applyBorder="1" applyAlignment="1">
      <alignment horizontal="center" vertical="center" shrinkToFit="1"/>
    </xf>
    <xf numFmtId="0" fontId="9" fillId="0" borderId="0" xfId="0" applyFont="1" applyBorder="1" applyAlignment="1">
      <alignment vertical="center" wrapText="1"/>
    </xf>
    <xf numFmtId="0" fontId="9" fillId="4" borderId="43" xfId="0" applyFont="1" applyFill="1" applyBorder="1" applyAlignment="1">
      <alignment vertical="center" shrinkToFit="1"/>
    </xf>
    <xf numFmtId="0" fontId="41" fillId="4" borderId="42" xfId="0" applyFont="1" applyFill="1" applyBorder="1" applyAlignment="1">
      <alignment vertical="center" wrapText="1"/>
    </xf>
    <xf numFmtId="0" fontId="41" fillId="4" borderId="43" xfId="0" applyFont="1" applyFill="1" applyBorder="1" applyAlignment="1">
      <alignment vertical="center" shrinkToFit="1"/>
    </xf>
    <xf numFmtId="0" fontId="41" fillId="0" borderId="40" xfId="0" applyFont="1" applyFill="1" applyBorder="1" applyAlignment="1">
      <alignment horizontal="justify" vertical="center" wrapText="1"/>
    </xf>
    <xf numFmtId="0" fontId="41" fillId="0" borderId="0" xfId="0" applyFont="1" applyFill="1" applyBorder="1" applyAlignment="1">
      <alignment horizontal="justify" vertical="center" wrapText="1"/>
    </xf>
    <xf numFmtId="0" fontId="41" fillId="0" borderId="16" xfId="0" applyFont="1" applyFill="1" applyBorder="1" applyAlignment="1">
      <alignment horizontal="justify" vertical="center" shrinkToFit="1"/>
    </xf>
    <xf numFmtId="0" fontId="41" fillId="0" borderId="39" xfId="0" applyFont="1" applyFill="1" applyBorder="1" applyAlignment="1">
      <alignment horizontal="justify" vertical="center" wrapText="1"/>
    </xf>
    <xf numFmtId="0" fontId="41" fillId="0" borderId="17" xfId="0" applyFont="1" applyFill="1" applyBorder="1" applyAlignment="1">
      <alignment horizontal="justify" vertical="center" wrapText="1"/>
    </xf>
    <xf numFmtId="0" fontId="41" fillId="0" borderId="18" xfId="0" applyFont="1" applyFill="1" applyBorder="1" applyAlignment="1">
      <alignment horizontal="justify" vertical="center" shrinkToFit="1"/>
    </xf>
    <xf numFmtId="0" fontId="41" fillId="0" borderId="0" xfId="0" applyFont="1" applyBorder="1">
      <alignment vertical="center"/>
    </xf>
    <xf numFmtId="0" fontId="9" fillId="4" borderId="42" xfId="0" applyFont="1" applyFill="1" applyBorder="1">
      <alignment vertical="center"/>
    </xf>
    <xf numFmtId="0" fontId="9" fillId="0" borderId="40" xfId="0" applyFont="1" applyFill="1" applyBorder="1" applyAlignment="1">
      <alignment vertical="center" wrapText="1"/>
    </xf>
    <xf numFmtId="3" fontId="9" fillId="0" borderId="16" xfId="0" applyNumberFormat="1" applyFont="1" applyBorder="1" applyAlignment="1">
      <alignment horizontal="justify" vertical="center" shrinkToFit="1"/>
    </xf>
    <xf numFmtId="0" fontId="9" fillId="0" borderId="16" xfId="0" applyFont="1" applyFill="1" applyBorder="1" applyAlignment="1">
      <alignment horizontal="left" vertical="center" shrinkToFit="1"/>
    </xf>
    <xf numFmtId="0" fontId="9" fillId="0" borderId="0" xfId="0" applyFont="1" applyBorder="1" applyAlignment="1">
      <alignment horizontal="left" vertical="center" indent="1"/>
    </xf>
    <xf numFmtId="0" fontId="31" fillId="8" borderId="0" xfId="0" applyFont="1" applyFill="1" applyAlignment="1">
      <alignment horizontal="left" vertical="top"/>
    </xf>
    <xf numFmtId="0" fontId="33" fillId="8" borderId="0" xfId="0" applyFont="1" applyFill="1" applyBorder="1" applyAlignment="1">
      <alignment horizontal="left" vertical="top"/>
    </xf>
    <xf numFmtId="0" fontId="0" fillId="0" borderId="0" xfId="0" applyFont="1" applyAlignment="1">
      <alignment vertical="center"/>
    </xf>
    <xf numFmtId="0" fontId="0" fillId="0" borderId="0" xfId="0" applyFont="1" applyBorder="1" applyAlignment="1">
      <alignment vertical="center"/>
    </xf>
    <xf numFmtId="0" fontId="48" fillId="8" borderId="38" xfId="0" applyFont="1" applyFill="1" applyBorder="1" applyAlignment="1">
      <alignment vertical="center"/>
    </xf>
    <xf numFmtId="0" fontId="48" fillId="8" borderId="14" xfId="0" applyFont="1" applyFill="1" applyBorder="1" applyAlignment="1">
      <alignment vertical="center"/>
    </xf>
    <xf numFmtId="0" fontId="48" fillId="8" borderId="15" xfId="0" applyFont="1" applyFill="1" applyBorder="1" applyAlignment="1">
      <alignment vertical="center"/>
    </xf>
    <xf numFmtId="0" fontId="49" fillId="0" borderId="0" xfId="0" applyFont="1" applyAlignment="1">
      <alignment vertical="center"/>
    </xf>
    <xf numFmtId="0" fontId="50" fillId="0" borderId="8" xfId="0" applyFont="1" applyBorder="1" applyAlignment="1">
      <alignment horizontal="right" vertical="center"/>
    </xf>
    <xf numFmtId="0" fontId="50" fillId="0" borderId="9" xfId="0" applyFont="1" applyBorder="1" applyAlignment="1">
      <alignment horizontal="right" vertical="center"/>
    </xf>
    <xf numFmtId="0" fontId="6" fillId="0" borderId="0" xfId="0" applyFont="1" applyBorder="1" applyAlignment="1">
      <alignment vertical="top" wrapText="1"/>
    </xf>
    <xf numFmtId="0" fontId="14" fillId="0" borderId="109" xfId="0" applyFont="1" applyFill="1" applyBorder="1" applyAlignment="1">
      <alignment horizontal="left" vertical="center" wrapText="1" indent="1"/>
    </xf>
    <xf numFmtId="0" fontId="14" fillId="0" borderId="83" xfId="0" applyFont="1" applyFill="1" applyBorder="1" applyAlignment="1">
      <alignment horizontal="left" vertical="center" wrapText="1" indent="1"/>
    </xf>
    <xf numFmtId="0" fontId="14" fillId="18" borderId="83" xfId="0" applyFont="1" applyFill="1" applyBorder="1" applyAlignment="1">
      <alignment horizontal="left" vertical="center" wrapText="1" indent="1"/>
    </xf>
    <xf numFmtId="0" fontId="14" fillId="18" borderId="113" xfId="0" applyFont="1" applyFill="1" applyBorder="1" applyAlignment="1">
      <alignment horizontal="left" vertical="center" wrapText="1" indent="1"/>
    </xf>
    <xf numFmtId="0" fontId="14" fillId="18" borderId="86" xfId="0" applyFont="1" applyFill="1" applyBorder="1" applyAlignment="1">
      <alignment horizontal="left" vertical="center" wrapText="1" indent="1"/>
    </xf>
    <xf numFmtId="0" fontId="14" fillId="18" borderId="114" xfId="0" applyFont="1" applyFill="1" applyBorder="1" applyAlignment="1">
      <alignment horizontal="left" vertical="center" wrapText="1" indent="1"/>
    </xf>
    <xf numFmtId="0" fontId="14" fillId="0" borderId="0" xfId="0" applyFont="1" applyBorder="1" applyAlignment="1">
      <alignment horizontal="left" vertical="center" wrapText="1" indent="1"/>
    </xf>
    <xf numFmtId="0" fontId="14" fillId="0" borderId="0" xfId="0" applyFont="1" applyBorder="1">
      <alignment vertical="center"/>
    </xf>
    <xf numFmtId="0" fontId="14" fillId="0" borderId="16" xfId="0" applyFont="1" applyBorder="1" applyAlignment="1">
      <alignment horizontal="left" vertical="center" wrapText="1" indent="1"/>
    </xf>
    <xf numFmtId="0" fontId="14" fillId="12" borderId="83" xfId="0" applyFont="1" applyFill="1" applyBorder="1" applyAlignment="1">
      <alignment horizontal="left" vertical="center" wrapText="1" indent="1"/>
    </xf>
    <xf numFmtId="0" fontId="14" fillId="0" borderId="0" xfId="0" applyFont="1" applyBorder="1" applyAlignment="1">
      <alignment horizontal="left" vertical="center" indent="1"/>
    </xf>
    <xf numFmtId="182" fontId="14" fillId="18" borderId="111" xfId="0" applyNumberFormat="1" applyFont="1" applyFill="1" applyBorder="1" applyAlignment="1">
      <alignment vertical="center"/>
    </xf>
    <xf numFmtId="182" fontId="14" fillId="18" borderId="85" xfId="0" applyNumberFormat="1" applyFont="1" applyFill="1" applyBorder="1" applyAlignment="1">
      <alignment vertical="center"/>
    </xf>
    <xf numFmtId="182" fontId="14" fillId="18" borderId="88" xfId="0" applyNumberFormat="1" applyFont="1" applyFill="1" applyBorder="1" applyAlignment="1">
      <alignment vertical="center"/>
    </xf>
    <xf numFmtId="182" fontId="14" fillId="18" borderId="85" xfId="0" applyNumberFormat="1" applyFont="1" applyFill="1" applyBorder="1" applyAlignment="1">
      <alignment horizontal="right" vertical="center"/>
    </xf>
    <xf numFmtId="0" fontId="14" fillId="18" borderId="116" xfId="0" applyFont="1" applyFill="1" applyBorder="1" applyAlignment="1">
      <alignment horizontal="left" vertical="center" indent="1" shrinkToFit="1"/>
    </xf>
    <xf numFmtId="0" fontId="14" fillId="18" borderId="119" xfId="0" applyFont="1" applyFill="1" applyBorder="1" applyAlignment="1">
      <alignment horizontal="left" vertical="center" wrapText="1" indent="1"/>
    </xf>
    <xf numFmtId="0" fontId="22" fillId="0" borderId="8" xfId="0" applyFont="1" applyBorder="1" applyAlignment="1">
      <alignment vertical="center"/>
    </xf>
    <xf numFmtId="0" fontId="22" fillId="0" borderId="0" xfId="0" applyFont="1" applyBorder="1" applyAlignment="1">
      <alignment vertical="center"/>
    </xf>
    <xf numFmtId="0" fontId="22" fillId="0" borderId="3" xfId="0" applyFont="1" applyBorder="1" applyAlignment="1">
      <alignment vertical="center"/>
    </xf>
    <xf numFmtId="0" fontId="22" fillId="0" borderId="9" xfId="0" applyFont="1" applyBorder="1" applyAlignment="1">
      <alignment vertical="center"/>
    </xf>
    <xf numFmtId="0" fontId="22" fillId="0" borderId="6" xfId="0" applyFont="1" applyBorder="1" applyAlignment="1">
      <alignment vertical="center"/>
    </xf>
    <xf numFmtId="0" fontId="22" fillId="0" borderId="2" xfId="0" applyFont="1" applyBorder="1" applyAlignment="1">
      <alignment vertical="center"/>
    </xf>
    <xf numFmtId="0" fontId="52" fillId="0" borderId="0" xfId="0" applyFont="1" applyBorder="1" applyAlignment="1">
      <alignment horizontal="right" vertical="center"/>
    </xf>
    <xf numFmtId="0" fontId="22" fillId="0" borderId="0" xfId="0" applyFont="1" applyBorder="1" applyAlignment="1">
      <alignment vertical="top" wrapText="1"/>
    </xf>
    <xf numFmtId="0" fontId="19" fillId="0" borderId="0" xfId="0" applyFont="1" applyBorder="1" applyAlignment="1">
      <alignment horizontal="center" vertical="center" wrapText="1"/>
    </xf>
    <xf numFmtId="0" fontId="19" fillId="0" borderId="0" xfId="0" applyFont="1" applyBorder="1" applyAlignment="1">
      <alignment vertical="top" wrapText="1"/>
    </xf>
    <xf numFmtId="0" fontId="22" fillId="0" borderId="10"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0" xfId="0" applyFont="1" applyAlignment="1">
      <alignment vertical="center"/>
    </xf>
    <xf numFmtId="0" fontId="53" fillId="0" borderId="38" xfId="0" applyFont="1" applyBorder="1" applyAlignment="1">
      <alignment vertical="center" shrinkToFit="1"/>
    </xf>
    <xf numFmtId="0" fontId="53" fillId="0" borderId="32" xfId="0" applyFont="1" applyBorder="1" applyAlignment="1">
      <alignment horizontal="right" vertical="center" indent="1" shrinkToFit="1"/>
    </xf>
    <xf numFmtId="0" fontId="53" fillId="0" borderId="39" xfId="0" applyFont="1" applyFill="1" applyBorder="1" applyAlignment="1">
      <alignment vertical="center" shrinkToFit="1"/>
    </xf>
    <xf numFmtId="0" fontId="53" fillId="0" borderId="33" xfId="0" applyFont="1" applyBorder="1" applyAlignment="1">
      <alignment horizontal="right" vertical="center" indent="1" shrinkToFit="1"/>
    </xf>
    <xf numFmtId="0" fontId="25" fillId="0" borderId="0" xfId="0" applyFont="1" applyAlignment="1">
      <alignment vertical="center"/>
    </xf>
    <xf numFmtId="0" fontId="14" fillId="18" borderId="116" xfId="0" applyFont="1" applyFill="1" applyBorder="1" applyAlignment="1">
      <alignment horizontal="left" vertical="center" wrapText="1" indent="1"/>
    </xf>
    <xf numFmtId="182" fontId="14" fillId="18" borderId="118" xfId="0" applyNumberFormat="1" applyFont="1" applyFill="1" applyBorder="1" applyAlignment="1">
      <alignment vertical="center"/>
    </xf>
    <xf numFmtId="182" fontId="14" fillId="18" borderId="88" xfId="0" applyNumberFormat="1" applyFont="1" applyFill="1" applyBorder="1" applyAlignment="1">
      <alignment horizontal="right" vertical="center"/>
    </xf>
    <xf numFmtId="182" fontId="14" fillId="18" borderId="111" xfId="0" applyNumberFormat="1" applyFont="1" applyFill="1" applyBorder="1" applyAlignment="1">
      <alignment horizontal="right" vertical="center"/>
    </xf>
    <xf numFmtId="0" fontId="9" fillId="0" borderId="106" xfId="0" applyFont="1" applyBorder="1">
      <alignment vertical="center"/>
    </xf>
    <xf numFmtId="0" fontId="9" fillId="0" borderId="106" xfId="0" applyFont="1" applyBorder="1" applyAlignment="1">
      <alignment horizontal="left" vertical="center" indent="1"/>
    </xf>
    <xf numFmtId="0" fontId="6" fillId="0" borderId="106" xfId="0" applyFont="1" applyBorder="1" applyAlignment="1">
      <alignment horizontal="left" vertical="center" indent="1"/>
    </xf>
    <xf numFmtId="0" fontId="6" fillId="0" borderId="106" xfId="0" applyFont="1" applyBorder="1">
      <alignment vertical="center"/>
    </xf>
    <xf numFmtId="0" fontId="41" fillId="0" borderId="106" xfId="0" applyFont="1" applyBorder="1">
      <alignment vertical="center"/>
    </xf>
    <xf numFmtId="0" fontId="9" fillId="0" borderId="120" xfId="0" applyFont="1" applyBorder="1">
      <alignment vertical="center"/>
    </xf>
    <xf numFmtId="0" fontId="9" fillId="0" borderId="120" xfId="0" applyFont="1" applyBorder="1" applyAlignment="1">
      <alignment horizontal="left" vertical="center" indent="1"/>
    </xf>
    <xf numFmtId="0" fontId="6" fillId="0" borderId="120" xfId="0" applyFont="1" applyBorder="1" applyAlignment="1">
      <alignment horizontal="left" vertical="center" indent="1"/>
    </xf>
    <xf numFmtId="0" fontId="6" fillId="0" borderId="120" xfId="0" applyFont="1" applyBorder="1">
      <alignment vertical="center"/>
    </xf>
    <xf numFmtId="0" fontId="6" fillId="0" borderId="0" xfId="0" applyFont="1" applyBorder="1" applyAlignment="1">
      <alignment vertical="center" wrapText="1"/>
    </xf>
    <xf numFmtId="0" fontId="9" fillId="0" borderId="0" xfId="0" applyFont="1" applyBorder="1" applyAlignment="1">
      <alignment vertical="center" wrapText="1"/>
    </xf>
    <xf numFmtId="0" fontId="33" fillId="0" borderId="73" xfId="0" applyFont="1" applyBorder="1" applyAlignment="1">
      <alignment vertical="top"/>
    </xf>
    <xf numFmtId="0" fontId="33" fillId="0" borderId="13" xfId="0" applyFont="1" applyBorder="1" applyAlignment="1">
      <alignment vertical="top"/>
    </xf>
    <xf numFmtId="0" fontId="55" fillId="0" borderId="9" xfId="0" applyFont="1" applyBorder="1" applyAlignment="1">
      <alignment vertical="center" shrinkToFit="1"/>
    </xf>
    <xf numFmtId="0" fontId="55" fillId="0" borderId="2" xfId="0" applyFont="1" applyBorder="1" applyAlignment="1">
      <alignment vertical="center" shrinkToFit="1"/>
    </xf>
    <xf numFmtId="0" fontId="55" fillId="0" borderId="0" xfId="0" applyFont="1" applyBorder="1" applyAlignment="1">
      <alignment vertical="top" shrinkToFit="1"/>
    </xf>
    <xf numFmtId="0" fontId="55" fillId="0" borderId="9" xfId="0" applyFont="1" applyBorder="1" applyAlignment="1">
      <alignment vertical="top" shrinkToFit="1"/>
    </xf>
    <xf numFmtId="0" fontId="55" fillId="0" borderId="2" xfId="0" applyFont="1" applyBorder="1" applyAlignment="1">
      <alignment vertical="top" shrinkToFit="1"/>
    </xf>
    <xf numFmtId="0" fontId="55" fillId="0" borderId="0" xfId="0" applyFont="1" applyBorder="1" applyAlignment="1">
      <alignment horizontal="left" vertical="top" shrinkToFit="1"/>
    </xf>
    <xf numFmtId="0" fontId="33" fillId="0" borderId="39" xfId="0" applyFont="1" applyBorder="1" applyAlignment="1">
      <alignment vertical="center"/>
    </xf>
    <xf numFmtId="0" fontId="33" fillId="0" borderId="17" xfId="0" applyFont="1" applyBorder="1" applyAlignment="1">
      <alignment vertical="center"/>
    </xf>
    <xf numFmtId="0" fontId="33" fillId="0" borderId="38" xfId="0" applyFont="1" applyBorder="1" applyAlignment="1">
      <alignment horizontal="left" vertical="center"/>
    </xf>
    <xf numFmtId="0" fontId="33" fillId="0" borderId="14" xfId="0" applyFont="1" applyBorder="1" applyAlignment="1">
      <alignment horizontal="left" vertical="center"/>
    </xf>
    <xf numFmtId="0" fontId="33" fillId="0" borderId="40" xfId="0" applyFont="1" applyBorder="1" applyAlignment="1">
      <alignment horizontal="right" vertical="center"/>
    </xf>
    <xf numFmtId="0" fontId="33" fillId="0" borderId="0" xfId="0" applyFont="1" applyBorder="1" applyAlignment="1">
      <alignment horizontal="left" vertical="center"/>
    </xf>
    <xf numFmtId="0" fontId="41" fillId="0" borderId="1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top" wrapText="1"/>
    </xf>
    <xf numFmtId="0" fontId="53" fillId="0" borderId="33" xfId="0" applyFont="1" applyFill="1" applyBorder="1" applyAlignment="1">
      <alignment horizontal="right" vertical="center" indent="1" shrinkToFit="1"/>
    </xf>
    <xf numFmtId="0" fontId="6" fillId="0" borderId="0" xfId="0" applyFont="1" applyBorder="1" applyAlignment="1">
      <alignment vertical="top" wrapText="1"/>
    </xf>
    <xf numFmtId="0" fontId="6" fillId="0" borderId="3" xfId="0" applyFont="1" applyBorder="1" applyAlignment="1">
      <alignment vertical="top" wrapText="1"/>
    </xf>
    <xf numFmtId="0" fontId="49" fillId="0" borderId="0" xfId="0" applyFont="1" applyAlignment="1">
      <alignment horizontal="left" vertical="center"/>
    </xf>
    <xf numFmtId="0" fontId="30" fillId="8" borderId="17" xfId="0" applyFont="1" applyFill="1" applyBorder="1" applyAlignment="1">
      <alignment horizontal="left" vertical="center"/>
    </xf>
    <xf numFmtId="0" fontId="14" fillId="0" borderId="83" xfId="0" applyFont="1" applyFill="1" applyBorder="1" applyAlignment="1">
      <alignment horizontal="left" vertical="center" indent="1" shrinkToFit="1"/>
    </xf>
    <xf numFmtId="0" fontId="14" fillId="0" borderId="112" xfId="0" applyFont="1" applyFill="1" applyBorder="1" applyAlignment="1">
      <alignment horizontal="left" vertical="center" wrapText="1" indent="1"/>
    </xf>
    <xf numFmtId="0" fontId="14" fillId="0" borderId="113" xfId="0" applyFont="1" applyFill="1" applyBorder="1" applyAlignment="1">
      <alignment horizontal="left" vertical="center" wrapText="1" indent="1"/>
    </xf>
    <xf numFmtId="0" fontId="7" fillId="0" borderId="0" xfId="0" applyFont="1" applyBorder="1" applyAlignment="1">
      <alignment horizontal="right" vertical="top"/>
    </xf>
    <xf numFmtId="0" fontId="31" fillId="12" borderId="6" xfId="0" applyFont="1" applyFill="1" applyBorder="1" applyAlignment="1">
      <alignment vertical="center" shrinkToFit="1" readingOrder="1"/>
    </xf>
    <xf numFmtId="0" fontId="9" fillId="0" borderId="16" xfId="0" applyFont="1" applyFill="1" applyBorder="1" applyAlignment="1">
      <alignment horizontal="justify" vertical="center" shrinkToFit="1"/>
    </xf>
    <xf numFmtId="0" fontId="9" fillId="0" borderId="0" xfId="0" applyFont="1" applyFill="1" applyBorder="1" applyAlignment="1">
      <alignment horizontal="justify" vertical="center" wrapText="1"/>
    </xf>
    <xf numFmtId="0" fontId="1" fillId="0" borderId="0" xfId="0" applyFont="1" applyBorder="1" applyAlignment="1">
      <alignment vertical="center" wrapText="1"/>
    </xf>
    <xf numFmtId="0" fontId="0" fillId="0" borderId="0" xfId="0" applyBorder="1" applyAlignment="1">
      <alignment vertical="center"/>
    </xf>
    <xf numFmtId="0" fontId="0" fillId="0" borderId="44" xfId="0" applyBorder="1" applyAlignment="1">
      <alignment vertical="center"/>
    </xf>
    <xf numFmtId="0" fontId="57" fillId="0" borderId="0" xfId="0" applyFont="1" applyBorder="1">
      <alignment vertical="center"/>
    </xf>
    <xf numFmtId="0" fontId="58" fillId="0" borderId="0" xfId="0" applyFont="1" applyAlignment="1">
      <alignment vertical="center"/>
    </xf>
    <xf numFmtId="0" fontId="42" fillId="2" borderId="19" xfId="0" applyFont="1" applyFill="1" applyBorder="1" applyAlignment="1">
      <alignment horizontal="left" vertical="center" wrapText="1"/>
    </xf>
    <xf numFmtId="0" fontId="42" fillId="2" borderId="20" xfId="0" applyFont="1" applyFill="1" applyBorder="1" applyAlignment="1">
      <alignment horizontal="left" vertical="center" wrapText="1"/>
    </xf>
    <xf numFmtId="0" fontId="42" fillId="2" borderId="21" xfId="0" applyFont="1" applyFill="1" applyBorder="1" applyAlignment="1">
      <alignment horizontal="left" vertical="center" wrapText="1"/>
    </xf>
    <xf numFmtId="0" fontId="6" fillId="0" borderId="0" xfId="0" applyFont="1" applyBorder="1" applyAlignment="1">
      <alignment horizontal="left" vertical="center" wrapText="1"/>
    </xf>
    <xf numFmtId="0" fontId="9" fillId="3" borderId="41" xfId="0" applyFont="1" applyFill="1" applyBorder="1" applyAlignment="1" applyProtection="1">
      <alignment horizontal="right" vertical="center" wrapText="1"/>
      <protection locked="0"/>
    </xf>
    <xf numFmtId="0" fontId="9" fillId="3" borderId="1" xfId="0" applyFont="1" applyFill="1" applyBorder="1" applyAlignment="1" applyProtection="1">
      <alignment horizontal="right" vertical="center" wrapText="1"/>
      <protection locked="0"/>
    </xf>
    <xf numFmtId="0" fontId="41" fillId="3" borderId="41" xfId="0" applyFont="1" applyFill="1" applyBorder="1" applyAlignment="1" applyProtection="1">
      <alignment vertical="center" wrapText="1"/>
      <protection locked="0"/>
    </xf>
    <xf numFmtId="0" fontId="41" fillId="3" borderId="7" xfId="0" applyFont="1" applyFill="1" applyBorder="1" applyAlignment="1" applyProtection="1">
      <alignment vertical="center" wrapText="1"/>
      <protection locked="0"/>
    </xf>
    <xf numFmtId="0" fontId="41" fillId="3" borderId="1" xfId="0" applyFont="1" applyFill="1" applyBorder="1" applyAlignment="1" applyProtection="1">
      <alignment vertical="center" wrapText="1"/>
      <protection locked="0"/>
    </xf>
    <xf numFmtId="177" fontId="9" fillId="3" borderId="41" xfId="0" applyNumberFormat="1" applyFont="1" applyFill="1" applyBorder="1" applyAlignment="1" applyProtection="1">
      <alignment horizontal="right" vertical="center" wrapText="1"/>
      <protection locked="0"/>
    </xf>
    <xf numFmtId="177" fontId="9" fillId="3" borderId="1" xfId="0" applyNumberFormat="1" applyFont="1" applyFill="1" applyBorder="1" applyAlignment="1" applyProtection="1">
      <alignment horizontal="right" vertical="center" wrapText="1"/>
      <protection locked="0"/>
    </xf>
    <xf numFmtId="0" fontId="9" fillId="0" borderId="0" xfId="0" applyFont="1" applyFill="1" applyBorder="1" applyAlignment="1">
      <alignment horizontal="right" vertical="center" shrinkToFit="1"/>
    </xf>
    <xf numFmtId="0" fontId="9" fillId="3" borderId="41" xfId="0" applyNumberFormat="1" applyFont="1" applyFill="1" applyBorder="1" applyAlignment="1" applyProtection="1">
      <alignment horizontal="right" vertical="center" wrapText="1"/>
      <protection locked="0"/>
    </xf>
    <xf numFmtId="0" fontId="9" fillId="3" borderId="1" xfId="0" applyNumberFormat="1" applyFont="1" applyFill="1" applyBorder="1" applyAlignment="1" applyProtection="1">
      <alignment horizontal="right" vertical="center" wrapText="1"/>
      <protection locked="0"/>
    </xf>
    <xf numFmtId="0" fontId="42" fillId="2" borderId="19" xfId="0" applyFont="1" applyFill="1" applyBorder="1" applyAlignment="1">
      <alignment vertical="center" wrapText="1"/>
    </xf>
    <xf numFmtId="0" fontId="10" fillId="2" borderId="20" xfId="0" applyFont="1" applyFill="1" applyBorder="1" applyAlignment="1">
      <alignment vertical="center" wrapText="1"/>
    </xf>
    <xf numFmtId="0" fontId="10" fillId="2" borderId="21" xfId="0" applyFont="1" applyFill="1" applyBorder="1" applyAlignment="1">
      <alignment vertical="center" wrapText="1"/>
    </xf>
    <xf numFmtId="0" fontId="9" fillId="4" borderId="57" xfId="0" applyFont="1" applyFill="1" applyBorder="1" applyAlignment="1">
      <alignment vertical="center" wrapText="1"/>
    </xf>
    <xf numFmtId="0" fontId="9" fillId="4" borderId="42" xfId="0" applyFont="1" applyFill="1" applyBorder="1" applyAlignment="1">
      <alignment vertical="center" wrapText="1"/>
    </xf>
    <xf numFmtId="0" fontId="9" fillId="3" borderId="41"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 xfId="0" applyFont="1" applyFill="1" applyBorder="1" applyAlignment="1" applyProtection="1">
      <alignment vertical="center" wrapText="1"/>
      <protection locked="0"/>
    </xf>
    <xf numFmtId="0" fontId="40" fillId="3" borderId="41" xfId="0" applyFont="1" applyFill="1" applyBorder="1" applyAlignment="1" applyProtection="1">
      <alignment horizontal="center" vertical="center"/>
      <protection locked="0"/>
    </xf>
    <xf numFmtId="0" fontId="45" fillId="3" borderId="1" xfId="0" applyFont="1" applyFill="1" applyBorder="1" applyAlignment="1" applyProtection="1">
      <alignment horizontal="center" vertical="center"/>
      <protection locked="0"/>
    </xf>
    <xf numFmtId="0" fontId="46" fillId="3" borderId="41" xfId="0" applyFont="1" applyFill="1" applyBorder="1" applyAlignment="1" applyProtection="1">
      <alignment horizontal="center" vertical="center"/>
      <protection locked="0"/>
    </xf>
    <xf numFmtId="0" fontId="47" fillId="3" borderId="1" xfId="0" applyFont="1" applyFill="1" applyBorder="1" applyAlignment="1" applyProtection="1">
      <alignment horizontal="center" vertical="center"/>
      <protection locked="0"/>
    </xf>
    <xf numFmtId="0" fontId="9" fillId="3" borderId="41"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6" fillId="4" borderId="57" xfId="0" applyFont="1" applyFill="1" applyBorder="1" applyAlignment="1">
      <alignment vertical="center" wrapText="1"/>
    </xf>
    <xf numFmtId="0" fontId="6" fillId="4" borderId="42" xfId="0" applyFont="1" applyFill="1" applyBorder="1" applyAlignment="1">
      <alignment vertical="center" wrapText="1"/>
    </xf>
    <xf numFmtId="0" fontId="6" fillId="16" borderId="41" xfId="0" applyFont="1" applyFill="1" applyBorder="1" applyAlignment="1">
      <alignment horizontal="left" vertical="center" wrapText="1"/>
    </xf>
    <xf numFmtId="0" fontId="6" fillId="16" borderId="7" xfId="0" applyFont="1" applyFill="1" applyBorder="1" applyAlignment="1">
      <alignment horizontal="left" vertical="center" wrapText="1"/>
    </xf>
    <xf numFmtId="0" fontId="6" fillId="16" borderId="1" xfId="0" applyFont="1" applyFill="1" applyBorder="1" applyAlignment="1">
      <alignment horizontal="left" vertical="center" wrapText="1"/>
    </xf>
    <xf numFmtId="0" fontId="14" fillId="0" borderId="83" xfId="0" applyFont="1" applyBorder="1" applyAlignment="1">
      <alignment horizontal="left" vertical="center" indent="1"/>
    </xf>
    <xf numFmtId="0" fontId="14" fillId="0" borderId="84" xfId="0" applyFont="1" applyBorder="1" applyAlignment="1">
      <alignment horizontal="left" vertical="center" indent="1"/>
    </xf>
    <xf numFmtId="179" fontId="9" fillId="3" borderId="41" xfId="0" applyNumberFormat="1" applyFont="1" applyFill="1" applyBorder="1" applyAlignment="1" applyProtection="1">
      <alignment horizontal="right" vertical="center" wrapText="1"/>
      <protection locked="0"/>
    </xf>
    <xf numFmtId="179" fontId="9" fillId="3" borderId="1" xfId="0" applyNumberFormat="1" applyFont="1" applyFill="1" applyBorder="1" applyAlignment="1" applyProtection="1">
      <alignment horizontal="right" vertical="center" wrapText="1"/>
      <protection locked="0"/>
    </xf>
    <xf numFmtId="0" fontId="14" fillId="18" borderId="83" xfId="0" applyFont="1" applyFill="1" applyBorder="1" applyAlignment="1">
      <alignment horizontal="left" vertical="center" indent="1"/>
    </xf>
    <xf numFmtId="0" fontId="14" fillId="18" borderId="84" xfId="0" applyFont="1" applyFill="1" applyBorder="1" applyAlignment="1">
      <alignment horizontal="left" vertical="center" indent="1"/>
    </xf>
    <xf numFmtId="0" fontId="14" fillId="18" borderId="86" xfId="0" applyFont="1" applyFill="1" applyBorder="1" applyAlignment="1">
      <alignment horizontal="left" vertical="center" indent="1"/>
    </xf>
    <xf numFmtId="0" fontId="14" fillId="18" borderId="87" xfId="0" applyFont="1" applyFill="1" applyBorder="1" applyAlignment="1">
      <alignment horizontal="left" vertical="center" indent="1"/>
    </xf>
    <xf numFmtId="0" fontId="14" fillId="0" borderId="109" xfId="0" applyFont="1" applyBorder="1" applyAlignment="1">
      <alignment horizontal="left" vertical="center" indent="1" shrinkToFit="1"/>
    </xf>
    <xf numFmtId="0" fontId="14" fillId="0" borderId="110" xfId="0" applyFont="1" applyBorder="1" applyAlignment="1">
      <alignment horizontal="left" vertical="center" indent="1" shrinkToFit="1"/>
    </xf>
    <xf numFmtId="0" fontId="14" fillId="0" borderId="109" xfId="0" applyFont="1" applyBorder="1" applyAlignment="1">
      <alignment horizontal="left" vertical="center" indent="1"/>
    </xf>
    <xf numFmtId="0" fontId="14" fillId="0" borderId="110" xfId="0" applyFont="1" applyBorder="1" applyAlignment="1">
      <alignment horizontal="left" vertical="center" indent="1"/>
    </xf>
    <xf numFmtId="0" fontId="14" fillId="18" borderId="83" xfId="0" applyFont="1" applyFill="1" applyBorder="1" applyAlignment="1">
      <alignment horizontal="left" vertical="center"/>
    </xf>
    <xf numFmtId="0" fontId="14" fillId="18" borderId="84" xfId="0" applyFont="1" applyFill="1" applyBorder="1" applyAlignment="1">
      <alignment horizontal="left" vertical="center"/>
    </xf>
    <xf numFmtId="0" fontId="14" fillId="18" borderId="85" xfId="0" applyFont="1" applyFill="1" applyBorder="1" applyAlignment="1">
      <alignment horizontal="left" vertical="center"/>
    </xf>
    <xf numFmtId="0" fontId="14" fillId="18" borderId="86" xfId="0" applyFont="1" applyFill="1" applyBorder="1" applyAlignment="1">
      <alignment horizontal="left" vertical="center"/>
    </xf>
    <xf numFmtId="0" fontId="14" fillId="18" borderId="87" xfId="0" applyFont="1" applyFill="1" applyBorder="1" applyAlignment="1">
      <alignment horizontal="left" vertical="center"/>
    </xf>
    <xf numFmtId="0" fontId="14" fillId="18" borderId="88" xfId="0" applyFont="1" applyFill="1" applyBorder="1" applyAlignment="1">
      <alignment horizontal="left" vertical="center"/>
    </xf>
    <xf numFmtId="0" fontId="14" fillId="0" borderId="83" xfId="0" applyFont="1" applyFill="1" applyBorder="1" applyAlignment="1">
      <alignment horizontal="left" vertical="center" indent="1"/>
    </xf>
    <xf numFmtId="0" fontId="14" fillId="0" borderId="84" xfId="0" applyFont="1" applyFill="1" applyBorder="1" applyAlignment="1">
      <alignment horizontal="left" vertical="center" indent="1"/>
    </xf>
    <xf numFmtId="0" fontId="6" fillId="0" borderId="0" xfId="0" applyFont="1" applyBorder="1" applyAlignment="1">
      <alignment vertical="center" wrapText="1"/>
    </xf>
    <xf numFmtId="0" fontId="6" fillId="0" borderId="0" xfId="0" applyFont="1" applyAlignment="1">
      <alignment vertical="center" wrapText="1"/>
    </xf>
    <xf numFmtId="177" fontId="9" fillId="3" borderId="41" xfId="0" applyNumberFormat="1" applyFont="1" applyFill="1" applyBorder="1" applyAlignment="1" applyProtection="1">
      <alignment horizontal="center" vertical="center" wrapText="1"/>
      <protection locked="0"/>
    </xf>
    <xf numFmtId="177" fontId="9" fillId="3" borderId="7" xfId="0" applyNumberFormat="1" applyFont="1" applyFill="1" applyBorder="1" applyAlignment="1" applyProtection="1">
      <alignment horizontal="center" vertical="center" wrapText="1"/>
      <protection locked="0"/>
    </xf>
    <xf numFmtId="177" fontId="9" fillId="3" borderId="1" xfId="0" applyNumberFormat="1" applyFont="1" applyFill="1" applyBorder="1" applyAlignment="1" applyProtection="1">
      <alignment horizontal="center" vertical="center" wrapText="1"/>
      <protection locked="0"/>
    </xf>
    <xf numFmtId="0" fontId="9" fillId="0" borderId="0" xfId="0" applyFont="1" applyBorder="1" applyAlignment="1">
      <alignment vertical="center" wrapText="1"/>
    </xf>
    <xf numFmtId="0" fontId="9" fillId="0" borderId="0" xfId="0" applyFont="1" applyBorder="1" applyAlignment="1">
      <alignment vertical="center"/>
    </xf>
    <xf numFmtId="0" fontId="6" fillId="3" borderId="10" xfId="0" applyFont="1" applyFill="1" applyBorder="1" applyAlignment="1" applyProtection="1">
      <alignment horizontal="left" vertical="top"/>
      <protection locked="0"/>
    </xf>
    <xf numFmtId="0" fontId="6" fillId="3" borderId="4"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10" xfId="0" applyFont="1" applyFill="1" applyBorder="1" applyAlignment="1" applyProtection="1">
      <alignment vertical="top" wrapText="1"/>
      <protection locked="0"/>
    </xf>
    <xf numFmtId="0" fontId="6" fillId="3" borderId="4" xfId="0" applyFont="1" applyFill="1" applyBorder="1" applyAlignment="1" applyProtection="1">
      <alignment vertical="top"/>
      <protection locked="0"/>
    </xf>
    <xf numFmtId="0" fontId="6" fillId="3" borderId="5" xfId="0" applyFont="1" applyFill="1" applyBorder="1" applyAlignment="1" applyProtection="1">
      <alignment vertical="top"/>
      <protection locked="0"/>
    </xf>
    <xf numFmtId="0" fontId="6" fillId="3" borderId="9" xfId="0" applyFont="1" applyFill="1" applyBorder="1" applyAlignment="1" applyProtection="1">
      <alignment vertical="top"/>
      <protection locked="0"/>
    </xf>
    <xf numFmtId="0" fontId="6" fillId="3" borderId="6" xfId="0" applyFont="1" applyFill="1" applyBorder="1" applyAlignment="1" applyProtection="1">
      <alignment vertical="top"/>
      <protection locked="0"/>
    </xf>
    <xf numFmtId="0" fontId="6" fillId="3" borderId="2" xfId="0" applyFont="1" applyFill="1" applyBorder="1" applyAlignment="1" applyProtection="1">
      <alignment vertical="top"/>
      <protection locked="0"/>
    </xf>
    <xf numFmtId="0" fontId="6" fillId="3" borderId="10" xfId="0" applyFont="1" applyFill="1" applyBorder="1" applyAlignment="1" applyProtection="1">
      <alignment vertical="top"/>
      <protection locked="0"/>
    </xf>
    <xf numFmtId="178" fontId="9" fillId="3" borderId="41" xfId="0" applyNumberFormat="1" applyFont="1" applyFill="1" applyBorder="1" applyAlignment="1" applyProtection="1">
      <alignment vertical="center" wrapText="1"/>
      <protection locked="0"/>
    </xf>
    <xf numFmtId="178" fontId="9" fillId="3" borderId="1" xfId="0" applyNumberFormat="1" applyFont="1" applyFill="1" applyBorder="1" applyAlignment="1" applyProtection="1">
      <alignment vertical="center" wrapText="1"/>
      <protection locked="0"/>
    </xf>
    <xf numFmtId="0" fontId="6" fillId="0" borderId="41" xfId="0" applyFont="1" applyBorder="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wrapText="1"/>
    </xf>
    <xf numFmtId="0" fontId="15" fillId="3" borderId="41" xfId="1"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4" borderId="95" xfId="0" applyFont="1" applyFill="1" applyBorder="1" applyAlignment="1">
      <alignment vertical="center" wrapText="1"/>
    </xf>
    <xf numFmtId="0" fontId="6" fillId="4" borderId="96" xfId="0" applyFont="1" applyFill="1" applyBorder="1" applyAlignment="1">
      <alignment vertical="center" wrapText="1"/>
    </xf>
    <xf numFmtId="0" fontId="41" fillId="0" borderId="0" xfId="0" applyFont="1" applyBorder="1" applyAlignment="1">
      <alignment horizontal="left" vertical="center" wrapText="1"/>
    </xf>
    <xf numFmtId="0" fontId="9" fillId="3" borderId="10" xfId="0" applyFont="1" applyFill="1" applyBorder="1" applyAlignment="1" applyProtection="1">
      <alignment vertical="top" wrapText="1"/>
      <protection locked="0"/>
    </xf>
    <xf numFmtId="0" fontId="9" fillId="3" borderId="4" xfId="0" applyFont="1" applyFill="1" applyBorder="1" applyAlignment="1" applyProtection="1">
      <alignment vertical="top" wrapText="1"/>
      <protection locked="0"/>
    </xf>
    <xf numFmtId="0" fontId="9" fillId="3" borderId="5" xfId="0" applyFont="1" applyFill="1" applyBorder="1" applyAlignment="1" applyProtection="1">
      <alignment vertical="top" wrapText="1"/>
      <protection locked="0"/>
    </xf>
    <xf numFmtId="0" fontId="9" fillId="3" borderId="9" xfId="0" applyFont="1" applyFill="1" applyBorder="1" applyAlignment="1" applyProtection="1">
      <alignment vertical="top" wrapText="1"/>
      <protection locked="0"/>
    </xf>
    <xf numFmtId="0" fontId="9" fillId="3" borderId="6" xfId="0" applyFont="1" applyFill="1" applyBorder="1" applyAlignment="1" applyProtection="1">
      <alignment vertical="top" wrapText="1"/>
      <protection locked="0"/>
    </xf>
    <xf numFmtId="0" fontId="9" fillId="3" borderId="2" xfId="0" applyFont="1" applyFill="1" applyBorder="1" applyAlignment="1" applyProtection="1">
      <alignment vertical="top" wrapText="1"/>
      <protection locked="0"/>
    </xf>
    <xf numFmtId="0" fontId="14" fillId="18" borderId="116" xfId="0" applyFont="1" applyFill="1" applyBorder="1" applyAlignment="1">
      <alignment horizontal="left" vertical="center" indent="1"/>
    </xf>
    <xf numFmtId="0" fontId="14" fillId="18" borderId="117" xfId="0" applyFont="1" applyFill="1" applyBorder="1" applyAlignment="1">
      <alignment horizontal="left" vertical="center" indent="1"/>
    </xf>
    <xf numFmtId="0" fontId="6" fillId="0" borderId="0" xfId="0" applyFont="1" applyBorder="1" applyAlignment="1">
      <alignment horizontal="left" vertical="top" wrapText="1"/>
    </xf>
    <xf numFmtId="0" fontId="33" fillId="7" borderId="31" xfId="0" applyFont="1" applyFill="1" applyBorder="1" applyAlignment="1">
      <alignment horizontal="center" vertical="center"/>
    </xf>
    <xf numFmtId="0" fontId="33" fillId="7" borderId="24" xfId="0" applyFont="1" applyFill="1" applyBorder="1" applyAlignment="1">
      <alignment horizontal="center" vertical="center"/>
    </xf>
    <xf numFmtId="0" fontId="33" fillId="7" borderId="36" xfId="0" applyFont="1" applyFill="1" applyBorder="1" applyAlignment="1">
      <alignment horizontal="center" vertical="center"/>
    </xf>
    <xf numFmtId="0" fontId="33" fillId="7" borderId="63" xfId="0" applyFont="1" applyFill="1" applyBorder="1" applyAlignment="1">
      <alignment horizontal="left" vertical="top" wrapText="1"/>
    </xf>
    <xf numFmtId="0" fontId="33" fillId="7" borderId="64" xfId="0" applyFont="1" applyFill="1" applyBorder="1" applyAlignment="1">
      <alignment horizontal="left" vertical="top" wrapText="1"/>
    </xf>
    <xf numFmtId="0" fontId="33" fillId="7" borderId="65" xfId="0" applyFont="1" applyFill="1" applyBorder="1" applyAlignment="1">
      <alignment horizontal="left" vertical="top" wrapText="1"/>
    </xf>
    <xf numFmtId="0" fontId="36" fillId="0" borderId="22" xfId="0" applyFont="1" applyBorder="1" applyAlignment="1">
      <alignment horizontal="left" vertical="top" wrapText="1"/>
    </xf>
    <xf numFmtId="0" fontId="36" fillId="0" borderId="14" xfId="0" applyFont="1" applyBorder="1" applyAlignment="1">
      <alignment horizontal="left" vertical="top" wrapText="1"/>
    </xf>
    <xf numFmtId="0" fontId="36" fillId="0" borderId="32" xfId="0" applyFont="1" applyBorder="1" applyAlignment="1">
      <alignment horizontal="left" vertical="top" wrapText="1"/>
    </xf>
    <xf numFmtId="0" fontId="36" fillId="0" borderId="12" xfId="0" applyFont="1" applyBorder="1" applyAlignment="1">
      <alignment horizontal="left" vertical="top" wrapText="1"/>
    </xf>
    <xf numFmtId="0" fontId="36" fillId="0" borderId="0" xfId="0" applyFont="1" applyBorder="1" applyAlignment="1">
      <alignment horizontal="left" vertical="top" wrapText="1"/>
    </xf>
    <xf numFmtId="0" fontId="36" fillId="0" borderId="3" xfId="0" applyFont="1" applyBorder="1" applyAlignment="1">
      <alignment horizontal="left" vertical="top" wrapText="1"/>
    </xf>
    <xf numFmtId="0" fontId="36" fillId="0" borderId="44" xfId="0" applyFont="1" applyBorder="1" applyAlignment="1">
      <alignment horizontal="left" vertical="top" wrapText="1"/>
    </xf>
    <xf numFmtId="0" fontId="36" fillId="0" borderId="17" xfId="0" applyFont="1" applyBorder="1" applyAlignment="1">
      <alignment horizontal="left" vertical="top" wrapText="1"/>
    </xf>
    <xf numFmtId="0" fontId="36" fillId="0" borderId="33" xfId="0" applyFont="1" applyBorder="1" applyAlignment="1">
      <alignment horizontal="left" vertical="top" wrapText="1"/>
    </xf>
    <xf numFmtId="0" fontId="33" fillId="0" borderId="22" xfId="0" applyFont="1" applyBorder="1" applyAlignment="1">
      <alignment horizontal="left" vertical="top" wrapText="1"/>
    </xf>
    <xf numFmtId="0" fontId="33" fillId="0" borderId="14" xfId="0" applyFont="1" applyBorder="1" applyAlignment="1">
      <alignment horizontal="left" vertical="top" wrapText="1"/>
    </xf>
    <xf numFmtId="0" fontId="33" fillId="0" borderId="32" xfId="0" applyFont="1" applyBorder="1" applyAlignment="1">
      <alignment horizontal="left" vertical="top" wrapText="1"/>
    </xf>
    <xf numFmtId="0" fontId="33" fillId="0" borderId="12" xfId="0" applyFont="1" applyBorder="1" applyAlignment="1">
      <alignment horizontal="left" vertical="top" wrapText="1"/>
    </xf>
    <xf numFmtId="0" fontId="33" fillId="0" borderId="0" xfId="0" applyFont="1" applyBorder="1" applyAlignment="1">
      <alignment horizontal="left" vertical="top" wrapText="1"/>
    </xf>
    <xf numFmtId="0" fontId="33" fillId="0" borderId="3" xfId="0" applyFont="1" applyBorder="1" applyAlignment="1">
      <alignment horizontal="left" vertical="top" wrapText="1"/>
    </xf>
    <xf numFmtId="0" fontId="33" fillId="0" borderId="44" xfId="0" applyFont="1" applyBorder="1" applyAlignment="1">
      <alignment horizontal="left" vertical="top" wrapText="1"/>
    </xf>
    <xf numFmtId="0" fontId="33" fillId="0" borderId="17" xfId="0" applyFont="1" applyBorder="1" applyAlignment="1">
      <alignment horizontal="left" vertical="top" wrapText="1"/>
    </xf>
    <xf numFmtId="0" fontId="33" fillId="0" borderId="33" xfId="0" applyFont="1" applyBorder="1" applyAlignment="1">
      <alignment horizontal="left" vertical="top" wrapText="1"/>
    </xf>
    <xf numFmtId="0" fontId="31" fillId="12" borderId="10" xfId="0" applyFont="1" applyFill="1" applyBorder="1" applyAlignment="1">
      <alignment horizontal="left" vertical="center" wrapText="1" readingOrder="1"/>
    </xf>
    <xf numFmtId="0" fontId="31" fillId="12" borderId="4" xfId="0" applyFont="1" applyFill="1" applyBorder="1" applyAlignment="1">
      <alignment horizontal="left" vertical="center" wrapText="1" readingOrder="1"/>
    </xf>
    <xf numFmtId="0" fontId="31" fillId="12" borderId="69" xfId="0" applyFont="1" applyFill="1" applyBorder="1" applyAlignment="1">
      <alignment horizontal="left" vertical="center" wrapText="1" readingOrder="1"/>
    </xf>
    <xf numFmtId="0" fontId="31" fillId="12" borderId="70" xfId="0" applyFont="1" applyFill="1" applyBorder="1" applyAlignment="1">
      <alignment horizontal="left" vertical="center" wrapText="1" readingOrder="1"/>
    </xf>
    <xf numFmtId="0" fontId="31" fillId="12" borderId="5" xfId="0" applyFont="1" applyFill="1" applyBorder="1" applyAlignment="1">
      <alignment horizontal="left" vertical="center" wrapText="1" readingOrder="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56" fillId="8" borderId="0" xfId="0" applyFont="1" applyFill="1" applyBorder="1" applyAlignment="1">
      <alignment horizontal="left" vertical="top" shrinkToFit="1"/>
    </xf>
    <xf numFmtId="0" fontId="56" fillId="8" borderId="102" xfId="0" applyFont="1" applyFill="1" applyBorder="1" applyAlignment="1">
      <alignment horizontal="left" vertical="top" shrinkToFit="1"/>
    </xf>
    <xf numFmtId="0" fontId="35" fillId="7" borderId="41" xfId="0" applyFont="1" applyFill="1" applyBorder="1" applyAlignment="1">
      <alignment horizontal="center" vertical="center"/>
    </xf>
    <xf numFmtId="0" fontId="35" fillId="7" borderId="7" xfId="0" applyFont="1" applyFill="1" applyBorder="1" applyAlignment="1">
      <alignment horizontal="center" vertical="center"/>
    </xf>
    <xf numFmtId="0" fontId="35" fillId="7" borderId="1" xfId="0" applyFont="1" applyFill="1" applyBorder="1" applyAlignment="1">
      <alignment horizontal="center" vertical="center"/>
    </xf>
    <xf numFmtId="0" fontId="33" fillId="0" borderId="10"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9" xfId="0" applyFont="1" applyBorder="1" applyAlignment="1">
      <alignment horizontal="left" vertical="center" wrapText="1"/>
    </xf>
    <xf numFmtId="0" fontId="33" fillId="0" borderId="6" xfId="0" applyFont="1" applyBorder="1" applyAlignment="1">
      <alignment horizontal="left" vertical="center" wrapText="1"/>
    </xf>
    <xf numFmtId="0" fontId="33" fillId="0" borderId="2" xfId="0" applyFont="1" applyBorder="1" applyAlignment="1">
      <alignment horizontal="left" vertical="center" wrapText="1"/>
    </xf>
    <xf numFmtId="0" fontId="33" fillId="0" borderId="45" xfId="0" applyFont="1" applyBorder="1" applyAlignment="1">
      <alignment horizontal="left" vertical="top" wrapText="1"/>
    </xf>
    <xf numFmtId="0" fontId="33" fillId="0" borderId="6" xfId="0" applyFont="1" applyBorder="1" applyAlignment="1">
      <alignment horizontal="left" vertical="top" wrapText="1"/>
    </xf>
    <xf numFmtId="0" fontId="33" fillId="0" borderId="2" xfId="0" applyFont="1" applyBorder="1" applyAlignment="1">
      <alignment horizontal="left" vertical="top" wrapText="1"/>
    </xf>
    <xf numFmtId="0" fontId="33" fillId="8" borderId="103" xfId="0" applyFont="1" applyFill="1" applyBorder="1" applyAlignment="1">
      <alignment horizontal="left" vertical="top" wrapText="1"/>
    </xf>
    <xf numFmtId="0" fontId="33" fillId="8" borderId="0" xfId="0" applyFont="1" applyFill="1" applyBorder="1" applyAlignment="1">
      <alignment horizontal="left" vertical="top" wrapText="1"/>
    </xf>
    <xf numFmtId="0" fontId="33" fillId="8" borderId="102" xfId="0" applyFont="1" applyFill="1" applyBorder="1" applyAlignment="1">
      <alignment horizontal="left" vertical="top" wrapText="1"/>
    </xf>
    <xf numFmtId="0" fontId="33" fillId="8" borderId="103" xfId="0" applyFont="1" applyFill="1" applyBorder="1" applyAlignment="1">
      <alignment horizontal="left" vertical="center"/>
    </xf>
    <xf numFmtId="0" fontId="33" fillId="8" borderId="0" xfId="0" applyFont="1" applyFill="1" applyBorder="1" applyAlignment="1">
      <alignment horizontal="left" vertical="center"/>
    </xf>
    <xf numFmtId="0" fontId="33" fillId="8" borderId="16" xfId="0" applyFont="1" applyFill="1" applyBorder="1" applyAlignment="1">
      <alignment horizontal="left" vertical="center"/>
    </xf>
    <xf numFmtId="0" fontId="56" fillId="8" borderId="106" xfId="0" applyFont="1" applyFill="1" applyBorder="1" applyAlignment="1">
      <alignment horizontal="left" vertical="top" shrinkToFit="1"/>
    </xf>
    <xf numFmtId="0" fontId="56" fillId="8" borderId="107" xfId="0" applyFont="1" applyFill="1" applyBorder="1" applyAlignment="1">
      <alignment horizontal="left" vertical="top" shrinkToFit="1"/>
    </xf>
    <xf numFmtId="0" fontId="33" fillId="8" borderId="105" xfId="0" applyFont="1" applyFill="1" applyBorder="1" applyAlignment="1">
      <alignment horizontal="left" vertical="top" wrapText="1"/>
    </xf>
    <xf numFmtId="0" fontId="33" fillId="8" borderId="106" xfId="0" applyFont="1" applyFill="1" applyBorder="1" applyAlignment="1">
      <alignment horizontal="left" vertical="top" wrapText="1"/>
    </xf>
    <xf numFmtId="0" fontId="33" fillId="8" borderId="107" xfId="0" applyFont="1" applyFill="1" applyBorder="1" applyAlignment="1">
      <alignment horizontal="left" vertical="top" wrapText="1"/>
    </xf>
    <xf numFmtId="0" fontId="33" fillId="8" borderId="105" xfId="0" applyFont="1" applyFill="1" applyBorder="1" applyAlignment="1">
      <alignment horizontal="left" vertical="center"/>
    </xf>
    <xf numFmtId="0" fontId="33" fillId="8" borderId="106" xfId="0" applyFont="1" applyFill="1" applyBorder="1" applyAlignment="1">
      <alignment horizontal="left" vertical="center"/>
    </xf>
    <xf numFmtId="0" fontId="33" fillId="8" borderId="108" xfId="0" applyFont="1" applyFill="1" applyBorder="1" applyAlignment="1">
      <alignment horizontal="left" vertical="center"/>
    </xf>
    <xf numFmtId="0" fontId="31" fillId="12" borderId="60" xfId="0" applyFont="1" applyFill="1" applyBorder="1" applyAlignment="1">
      <alignment horizontal="center" vertical="center" wrapText="1" readingOrder="1"/>
    </xf>
    <xf numFmtId="0" fontId="31" fillId="12" borderId="62" xfId="0" applyFont="1" applyFill="1" applyBorder="1" applyAlignment="1">
      <alignment horizontal="center" vertical="center" wrapText="1" readingOrder="1"/>
    </xf>
    <xf numFmtId="0" fontId="31" fillId="12" borderId="61" xfId="0" applyFont="1" applyFill="1" applyBorder="1" applyAlignment="1">
      <alignment horizontal="center" vertical="center" wrapText="1" readingOrder="1"/>
    </xf>
    <xf numFmtId="0" fontId="31" fillId="11" borderId="41" xfId="0" applyFont="1" applyFill="1" applyBorder="1" applyAlignment="1">
      <alignment horizontal="center" vertical="center" wrapText="1" readingOrder="1"/>
    </xf>
    <xf numFmtId="0" fontId="31" fillId="11" borderId="7" xfId="0" applyFont="1" applyFill="1" applyBorder="1" applyAlignment="1">
      <alignment horizontal="center" vertical="center" wrapText="1" readingOrder="1"/>
    </xf>
    <xf numFmtId="0" fontId="31" fillId="11" borderId="67" xfId="0" applyFont="1" applyFill="1" applyBorder="1" applyAlignment="1">
      <alignment horizontal="center" vertical="center" wrapText="1" readingOrder="1"/>
    </xf>
    <xf numFmtId="0" fontId="31" fillId="11" borderId="68" xfId="0" applyFont="1" applyFill="1" applyBorder="1" applyAlignment="1">
      <alignment horizontal="center" vertical="center" wrapText="1" readingOrder="1"/>
    </xf>
    <xf numFmtId="0" fontId="31" fillId="11" borderId="68" xfId="0" applyFont="1" applyFill="1" applyBorder="1" applyAlignment="1">
      <alignment horizontal="center" vertical="center" shrinkToFit="1" readingOrder="1"/>
    </xf>
    <xf numFmtId="0" fontId="31" fillId="11" borderId="1" xfId="0" applyFont="1" applyFill="1" applyBorder="1" applyAlignment="1">
      <alignment horizontal="center" vertical="center" shrinkToFit="1" readingOrder="1"/>
    </xf>
    <xf numFmtId="0" fontId="35" fillId="11" borderId="19" xfId="0" applyFont="1" applyFill="1" applyBorder="1" applyAlignment="1">
      <alignment horizontal="center" vertical="center"/>
    </xf>
    <xf numFmtId="0" fontId="35" fillId="11" borderId="20" xfId="0" applyFont="1" applyFill="1" applyBorder="1" applyAlignment="1">
      <alignment horizontal="center" vertical="center"/>
    </xf>
    <xf numFmtId="0" fontId="35" fillId="11" borderId="21" xfId="0" applyFont="1" applyFill="1" applyBorder="1" applyAlignment="1">
      <alignment horizontal="center" vertical="center"/>
    </xf>
    <xf numFmtId="0" fontId="33" fillId="0" borderId="19"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182" fontId="36" fillId="0" borderId="19" xfId="0" applyNumberFormat="1" applyFont="1" applyBorder="1" applyAlignment="1">
      <alignment horizontal="center" vertical="center"/>
    </xf>
    <xf numFmtId="182" fontId="36" fillId="0" borderId="21" xfId="0" applyNumberFormat="1" applyFont="1" applyBorder="1" applyAlignment="1">
      <alignment horizontal="center" vertical="center"/>
    </xf>
    <xf numFmtId="0" fontId="33" fillId="0" borderId="11" xfId="0" applyFont="1" applyBorder="1" applyAlignment="1">
      <alignment horizontal="center" vertical="center"/>
    </xf>
    <xf numFmtId="0" fontId="33" fillId="0" borderId="19" xfId="0" applyFont="1" applyBorder="1" applyAlignment="1">
      <alignment horizontal="center" vertical="center"/>
    </xf>
    <xf numFmtId="182" fontId="33" fillId="0" borderId="11" xfId="0" applyNumberFormat="1" applyFont="1" applyBorder="1" applyAlignment="1">
      <alignment horizontal="center" vertical="center"/>
    </xf>
    <xf numFmtId="182" fontId="36" fillId="0" borderId="38" xfId="0" applyNumberFormat="1" applyFont="1" applyBorder="1" applyAlignment="1">
      <alignment horizontal="center" vertical="center"/>
    </xf>
    <xf numFmtId="182" fontId="36" fillId="0" borderId="15" xfId="0" applyNumberFormat="1" applyFont="1" applyBorder="1" applyAlignment="1">
      <alignment horizontal="center" vertical="center"/>
    </xf>
    <xf numFmtId="0" fontId="35" fillId="8" borderId="75" xfId="0" applyFont="1" applyFill="1" applyBorder="1" applyAlignment="1">
      <alignment horizontal="center" vertical="center"/>
    </xf>
    <xf numFmtId="0" fontId="35" fillId="8" borderId="76" xfId="0" applyFont="1" applyFill="1" applyBorder="1" applyAlignment="1">
      <alignment horizontal="center" vertical="center"/>
    </xf>
    <xf numFmtId="0" fontId="35" fillId="8" borderId="76" xfId="0" applyFont="1" applyFill="1" applyBorder="1" applyAlignment="1">
      <alignment horizontal="center" vertical="top"/>
    </xf>
    <xf numFmtId="0" fontId="56" fillId="8" borderId="14" xfId="0" applyFont="1" applyFill="1" applyBorder="1" applyAlignment="1">
      <alignment horizontal="left" vertical="top" shrinkToFit="1"/>
    </xf>
    <xf numFmtId="0" fontId="56" fillId="8" borderId="99" xfId="0" applyFont="1" applyFill="1" applyBorder="1" applyAlignment="1">
      <alignment horizontal="left" vertical="top" shrinkToFit="1"/>
    </xf>
    <xf numFmtId="182" fontId="33" fillId="0" borderId="40" xfId="0" applyNumberFormat="1" applyFont="1" applyBorder="1" applyAlignment="1">
      <alignment horizontal="center" vertical="center"/>
    </xf>
    <xf numFmtId="182" fontId="33" fillId="0" borderId="16" xfId="0" applyNumberFormat="1" applyFont="1" applyBorder="1" applyAlignment="1">
      <alignment horizontal="center" vertical="center"/>
    </xf>
    <xf numFmtId="182" fontId="33" fillId="0" borderId="39" xfId="0" applyNumberFormat="1" applyFont="1" applyBorder="1" applyAlignment="1">
      <alignment horizontal="center" vertical="center"/>
    </xf>
    <xf numFmtId="182" fontId="33" fillId="0" borderId="18" xfId="0" applyNumberFormat="1" applyFont="1" applyBorder="1" applyAlignment="1">
      <alignment horizontal="center" vertical="center"/>
    </xf>
    <xf numFmtId="0" fontId="32" fillId="10" borderId="0" xfId="0" applyFont="1" applyFill="1" applyAlignment="1">
      <alignment horizontal="left"/>
    </xf>
    <xf numFmtId="0" fontId="27" fillId="5" borderId="10" xfId="0" applyFont="1" applyFill="1" applyBorder="1" applyAlignment="1">
      <alignment horizontal="center" vertical="center"/>
    </xf>
    <xf numFmtId="0" fontId="27" fillId="5" borderId="4" xfId="0" applyFont="1" applyFill="1" applyBorder="1" applyAlignment="1">
      <alignment horizontal="center" vertical="center"/>
    </xf>
    <xf numFmtId="0" fontId="25" fillId="0" borderId="6" xfId="0" applyFont="1" applyBorder="1" applyAlignment="1">
      <alignment horizontal="left" vertical="center" wrapText="1"/>
    </xf>
    <xf numFmtId="0" fontId="31" fillId="11" borderId="50" xfId="0" applyFont="1" applyFill="1" applyBorder="1" applyAlignment="1">
      <alignment horizontal="center" vertical="center" wrapText="1" readingOrder="1"/>
    </xf>
    <xf numFmtId="0" fontId="31" fillId="11" borderId="58" xfId="0" applyFont="1" applyFill="1" applyBorder="1" applyAlignment="1">
      <alignment horizontal="center" vertical="center" wrapText="1" readingOrder="1"/>
    </xf>
    <xf numFmtId="0" fontId="31" fillId="11" borderId="26" xfId="0" applyFont="1" applyFill="1" applyBorder="1" applyAlignment="1">
      <alignment horizontal="center" vertical="center" wrapText="1" readingOrder="1"/>
    </xf>
    <xf numFmtId="180" fontId="31" fillId="12" borderId="51" xfId="0" applyNumberFormat="1" applyFont="1" applyFill="1" applyBorder="1" applyAlignment="1">
      <alignment horizontal="center" vertical="center" wrapText="1" readingOrder="1"/>
    </xf>
    <xf numFmtId="180" fontId="31" fillId="12" borderId="59" xfId="0" applyNumberFormat="1" applyFont="1" applyFill="1" applyBorder="1" applyAlignment="1">
      <alignment horizontal="center" vertical="center" wrapText="1" readingOrder="1"/>
    </xf>
    <xf numFmtId="0" fontId="31" fillId="12" borderId="9" xfId="0" applyFont="1" applyFill="1" applyBorder="1" applyAlignment="1">
      <alignment horizontal="left" vertical="center" wrapText="1" readingOrder="1"/>
    </xf>
    <xf numFmtId="0" fontId="31" fillId="12" borderId="6" xfId="0" applyFont="1" applyFill="1" applyBorder="1" applyAlignment="1">
      <alignment horizontal="left" vertical="center" wrapText="1" readingOrder="1"/>
    </xf>
    <xf numFmtId="0" fontId="31" fillId="12" borderId="71" xfId="0" applyFont="1" applyFill="1" applyBorder="1" applyAlignment="1">
      <alignment horizontal="left" vertical="center" wrapText="1" readingOrder="1"/>
    </xf>
    <xf numFmtId="0" fontId="31" fillId="12" borderId="72" xfId="0" applyFont="1" applyFill="1" applyBorder="1" applyAlignment="1">
      <alignment horizontal="left" vertical="center" wrapText="1" readingOrder="1"/>
    </xf>
    <xf numFmtId="0" fontId="31" fillId="12" borderId="2" xfId="0" applyFont="1" applyFill="1" applyBorder="1" applyAlignment="1">
      <alignment horizontal="left" vertical="center" wrapText="1" readingOrder="1"/>
    </xf>
    <xf numFmtId="0" fontId="31" fillId="11" borderId="31" xfId="0" applyFont="1" applyFill="1" applyBorder="1" applyAlignment="1">
      <alignment horizontal="center" vertical="center" wrapText="1" readingOrder="1"/>
    </xf>
    <xf numFmtId="0" fontId="31" fillId="11" borderId="24" xfId="0" applyFont="1" applyFill="1" applyBorder="1" applyAlignment="1">
      <alignment horizontal="center" vertical="center" wrapText="1" readingOrder="1"/>
    </xf>
    <xf numFmtId="0" fontId="31" fillId="11" borderId="36" xfId="0" applyFont="1" applyFill="1" applyBorder="1" applyAlignment="1">
      <alignment horizontal="center" vertical="center" wrapText="1" readingOrder="1"/>
    </xf>
    <xf numFmtId="0" fontId="56" fillId="8" borderId="17" xfId="0" applyFont="1" applyFill="1" applyBorder="1" applyAlignment="1">
      <alignment horizontal="left" vertical="top" shrinkToFit="1"/>
    </xf>
    <xf numFmtId="0" fontId="56" fillId="8" borderId="74" xfId="0" applyFont="1" applyFill="1" applyBorder="1" applyAlignment="1">
      <alignment horizontal="left" vertical="top" shrinkToFit="1"/>
    </xf>
    <xf numFmtId="0" fontId="33" fillId="8" borderId="104" xfId="0" applyFont="1" applyFill="1" applyBorder="1" applyAlignment="1">
      <alignment horizontal="left" vertical="top" wrapText="1"/>
    </xf>
    <xf numFmtId="0" fontId="33" fillId="8" borderId="17" xfId="0" applyFont="1" applyFill="1" applyBorder="1" applyAlignment="1">
      <alignment horizontal="left" vertical="top" wrapText="1"/>
    </xf>
    <xf numFmtId="0" fontId="33" fillId="8" borderId="74" xfId="0" applyFont="1" applyFill="1" applyBorder="1" applyAlignment="1">
      <alignment horizontal="left" vertical="top" wrapText="1"/>
    </xf>
    <xf numFmtId="0" fontId="33" fillId="8" borderId="104" xfId="0" applyFont="1" applyFill="1" applyBorder="1" applyAlignment="1">
      <alignment horizontal="left" vertical="center"/>
    </xf>
    <xf numFmtId="0" fontId="33" fillId="8" borderId="17" xfId="0" applyFont="1" applyFill="1" applyBorder="1" applyAlignment="1">
      <alignment horizontal="left" vertical="center"/>
    </xf>
    <xf numFmtId="0" fontId="33" fillId="8" borderId="18" xfId="0" applyFont="1" applyFill="1" applyBorder="1" applyAlignment="1">
      <alignment horizontal="left" vertical="center"/>
    </xf>
    <xf numFmtId="0" fontId="33" fillId="8" borderId="16" xfId="0" applyFont="1" applyFill="1" applyBorder="1" applyAlignment="1">
      <alignment horizontal="left" vertical="top" wrapText="1"/>
    </xf>
    <xf numFmtId="0" fontId="33" fillId="8" borderId="98" xfId="0" applyFont="1" applyFill="1" applyBorder="1" applyAlignment="1">
      <alignment horizontal="left" vertical="top" wrapText="1"/>
    </xf>
    <xf numFmtId="0" fontId="33" fillId="8" borderId="14" xfId="0" applyFont="1" applyFill="1" applyBorder="1" applyAlignment="1">
      <alignment horizontal="left" vertical="top" wrapText="1"/>
    </xf>
    <xf numFmtId="0" fontId="33" fillId="8" borderId="99" xfId="0" applyFont="1" applyFill="1" applyBorder="1" applyAlignment="1">
      <alignment horizontal="left" vertical="top" wrapText="1"/>
    </xf>
    <xf numFmtId="0" fontId="33" fillId="8" borderId="15" xfId="0" applyFont="1" applyFill="1" applyBorder="1" applyAlignment="1">
      <alignment horizontal="left" vertical="top" wrapText="1"/>
    </xf>
    <xf numFmtId="0" fontId="33" fillId="8" borderId="18" xfId="0" applyFont="1" applyFill="1" applyBorder="1" applyAlignment="1">
      <alignment horizontal="left" vertical="top" wrapText="1"/>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17" fillId="0" borderId="34"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17" fillId="0" borderId="9"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46"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55" fillId="0" borderId="10" xfId="0" applyFont="1" applyBorder="1" applyAlignment="1">
      <alignment horizontal="left" vertical="center" shrinkToFit="1"/>
    </xf>
    <xf numFmtId="0" fontId="55" fillId="0" borderId="5" xfId="0" applyFont="1" applyBorder="1" applyAlignment="1">
      <alignment horizontal="left" vertical="center" shrinkToFit="1"/>
    </xf>
    <xf numFmtId="0" fontId="55" fillId="0" borderId="8" xfId="0" applyFont="1" applyBorder="1" applyAlignment="1">
      <alignment horizontal="left" vertical="center" shrinkToFit="1"/>
    </xf>
    <xf numFmtId="0" fontId="55" fillId="0" borderId="3" xfId="0" applyFont="1" applyBorder="1" applyAlignment="1">
      <alignment horizontal="left" vertical="center" shrinkToFit="1"/>
    </xf>
    <xf numFmtId="0" fontId="17" fillId="0" borderId="19" xfId="0" applyFont="1" applyBorder="1" applyAlignment="1">
      <alignment horizontal="center" vertical="center"/>
    </xf>
    <xf numFmtId="0" fontId="17" fillId="0" borderId="47" xfId="0" applyFont="1" applyBorder="1" applyAlignment="1">
      <alignment horizontal="center" vertical="center"/>
    </xf>
    <xf numFmtId="0" fontId="55" fillId="0" borderId="9" xfId="0" applyFont="1" applyBorder="1" applyAlignment="1">
      <alignment horizontal="left" vertical="center" shrinkToFit="1"/>
    </xf>
    <xf numFmtId="0" fontId="55" fillId="0" borderId="2" xfId="0" applyFont="1" applyBorder="1" applyAlignment="1">
      <alignment horizontal="left" vertical="center" shrinkToFit="1"/>
    </xf>
    <xf numFmtId="0" fontId="17" fillId="0" borderId="40"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vertical="center"/>
    </xf>
    <xf numFmtId="0" fontId="19" fillId="0" borderId="0" xfId="0" applyFont="1" applyBorder="1" applyAlignment="1">
      <alignment horizontal="center" vertical="center" wrapText="1"/>
    </xf>
    <xf numFmtId="0" fontId="1" fillId="0" borderId="0" xfId="0" applyFont="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14" xfId="0" applyFont="1" applyBorder="1" applyAlignment="1">
      <alignment vertical="center"/>
    </xf>
    <xf numFmtId="0" fontId="6" fillId="0" borderId="32" xfId="0" applyFont="1" applyBorder="1" applyAlignment="1">
      <alignment vertical="center"/>
    </xf>
    <xf numFmtId="0" fontId="6" fillId="0" borderId="0" xfId="0" applyFont="1" applyBorder="1" applyAlignment="1">
      <alignment vertical="top" wrapText="1"/>
    </xf>
    <xf numFmtId="0" fontId="6" fillId="0" borderId="3" xfId="0" applyFont="1" applyBorder="1" applyAlignment="1">
      <alignment vertical="top" wrapText="1"/>
    </xf>
    <xf numFmtId="0" fontId="22" fillId="0" borderId="8" xfId="0" applyFont="1" applyBorder="1" applyAlignment="1">
      <alignment horizontal="left" vertical="center" shrinkToFit="1"/>
    </xf>
    <xf numFmtId="0" fontId="22" fillId="0" borderId="0" xfId="0" applyFont="1" applyBorder="1" applyAlignment="1">
      <alignment horizontal="left" vertical="center" shrinkToFit="1"/>
    </xf>
    <xf numFmtId="0" fontId="22" fillId="0" borderId="3" xfId="0" applyFont="1" applyBorder="1" applyAlignment="1">
      <alignment horizontal="left" vertical="center" shrinkToFit="1"/>
    </xf>
    <xf numFmtId="0" fontId="55" fillId="0" borderId="8" xfId="0" applyFont="1" applyBorder="1" applyAlignment="1">
      <alignment vertical="center" shrinkToFit="1"/>
    </xf>
    <xf numFmtId="0" fontId="55" fillId="0" borderId="3" xfId="0" applyFont="1" applyBorder="1" applyAlignment="1">
      <alignment vertical="center" shrinkToFit="1"/>
    </xf>
    <xf numFmtId="0" fontId="16" fillId="0" borderId="0" xfId="0" applyFont="1" applyAlignment="1">
      <alignment horizontal="center" vertical="center"/>
    </xf>
    <xf numFmtId="176" fontId="11" fillId="0" borderId="0" xfId="0" applyNumberFormat="1" applyFont="1" applyAlignment="1">
      <alignment horizontal="center" vertical="center"/>
    </xf>
    <xf numFmtId="0" fontId="11" fillId="0" borderId="0" xfId="0" applyFont="1" applyAlignment="1">
      <alignment horizontal="center" vertical="center"/>
    </xf>
    <xf numFmtId="0" fontId="14" fillId="0" borderId="10"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9"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0" fillId="0" borderId="0" xfId="0" applyFont="1" applyBorder="1" applyAlignment="1">
      <alignment vertical="top" wrapText="1"/>
    </xf>
    <xf numFmtId="0" fontId="0" fillId="0" borderId="3" xfId="0" applyFont="1" applyBorder="1" applyAlignment="1">
      <alignment vertical="top" wrapText="1"/>
    </xf>
    <xf numFmtId="0" fontId="17" fillId="0" borderId="31" xfId="0" applyFont="1" applyBorder="1" applyAlignment="1">
      <alignment horizontal="center" vertical="center"/>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17" fillId="0" borderId="23" xfId="0" applyFont="1" applyBorder="1" applyAlignment="1">
      <alignment horizontal="center" vertical="center"/>
    </xf>
    <xf numFmtId="0" fontId="17" fillId="0" borderId="15" xfId="0" applyFont="1" applyBorder="1" applyAlignment="1">
      <alignment horizontal="center" vertical="center"/>
    </xf>
    <xf numFmtId="0" fontId="17" fillId="0" borderId="38" xfId="0" applyFont="1" applyBorder="1" applyAlignment="1">
      <alignment horizontal="center" vertical="center"/>
    </xf>
    <xf numFmtId="0" fontId="1" fillId="0" borderId="0" xfId="0" applyFont="1" applyAlignment="1">
      <alignment vertical="center" wrapText="1"/>
    </xf>
    <xf numFmtId="0" fontId="1" fillId="0" borderId="6" xfId="0" applyFont="1" applyBorder="1" applyAlignment="1">
      <alignment vertical="center" wrapText="1"/>
    </xf>
    <xf numFmtId="0" fontId="18" fillId="5" borderId="10" xfId="0" applyFont="1" applyFill="1" applyBorder="1" applyAlignment="1">
      <alignment horizontal="center" vertical="center"/>
    </xf>
    <xf numFmtId="0" fontId="18" fillId="5" borderId="4" xfId="0" applyFont="1" applyFill="1" applyBorder="1" applyAlignment="1">
      <alignment horizontal="center" vertical="center"/>
    </xf>
    <xf numFmtId="0" fontId="1" fillId="0" borderId="0" xfId="0" applyFont="1" applyAlignment="1">
      <alignment vertical="top" wrapText="1"/>
    </xf>
    <xf numFmtId="0" fontId="0" fillId="0" borderId="6" xfId="0" applyFont="1" applyBorder="1" applyAlignment="1">
      <alignment vertical="top" wrapText="1"/>
    </xf>
    <xf numFmtId="0" fontId="0" fillId="0" borderId="2"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Alignment="1">
      <alignment horizontal="left" vertical="top" wrapText="1"/>
    </xf>
    <xf numFmtId="0" fontId="14" fillId="0" borderId="0" xfId="0" applyFont="1" applyBorder="1" applyAlignment="1">
      <alignment vertical="center" wrapText="1"/>
    </xf>
    <xf numFmtId="0" fontId="14" fillId="0" borderId="3" xfId="0" applyFont="1" applyBorder="1" applyAlignment="1">
      <alignment vertical="center" wrapText="1"/>
    </xf>
    <xf numFmtId="0" fontId="0" fillId="0" borderId="0" xfId="0" applyFont="1" applyBorder="1" applyAlignment="1">
      <alignment vertical="center"/>
    </xf>
    <xf numFmtId="0" fontId="0" fillId="0" borderId="3" xfId="0" applyFont="1" applyBorder="1" applyAlignment="1">
      <alignment vertical="center"/>
    </xf>
    <xf numFmtId="0" fontId="14" fillId="0" borderId="0" xfId="0" applyFont="1" applyBorder="1" applyAlignment="1">
      <alignment vertical="top" wrapText="1"/>
    </xf>
    <xf numFmtId="0" fontId="14" fillId="0" borderId="3" xfId="0" applyFont="1" applyBorder="1" applyAlignment="1">
      <alignment vertical="top" wrapText="1"/>
    </xf>
    <xf numFmtId="0" fontId="55" fillId="0" borderId="10" xfId="0" applyFont="1" applyBorder="1" applyAlignment="1">
      <alignment vertical="center" shrinkToFit="1"/>
    </xf>
    <xf numFmtId="0" fontId="55" fillId="0" borderId="5" xfId="0" applyFont="1" applyBorder="1" applyAlignment="1">
      <alignment vertical="center" shrinkToFit="1"/>
    </xf>
    <xf numFmtId="0" fontId="3" fillId="0" borderId="21" xfId="0" applyFont="1" applyBorder="1" applyAlignment="1">
      <alignment horizontal="center" vertical="center"/>
    </xf>
    <xf numFmtId="0" fontId="3" fillId="0" borderId="47" xfId="0" applyFont="1" applyBorder="1" applyAlignment="1">
      <alignment horizontal="center" vertical="center"/>
    </xf>
    <xf numFmtId="0" fontId="1" fillId="0" borderId="0" xfId="0" applyFont="1" applyBorder="1" applyAlignment="1">
      <alignment horizontal="center" vertical="center" wrapText="1"/>
    </xf>
    <xf numFmtId="0" fontId="14" fillId="0" borderId="6" xfId="0" applyFont="1" applyBorder="1" applyAlignment="1">
      <alignment vertical="top" wrapText="1"/>
    </xf>
    <xf numFmtId="0" fontId="14" fillId="0" borderId="2" xfId="0" applyFont="1" applyBorder="1" applyAlignment="1">
      <alignment vertical="top" wrapText="1"/>
    </xf>
    <xf numFmtId="0" fontId="3" fillId="0" borderId="0" xfId="0" applyFont="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4" xfId="0" applyFont="1" applyBorder="1" applyAlignment="1">
      <alignment vertical="center"/>
    </xf>
    <xf numFmtId="0" fontId="14" fillId="0" borderId="16" xfId="0" applyFont="1" applyBorder="1" applyAlignment="1">
      <alignment vertical="center" wrapText="1"/>
    </xf>
    <xf numFmtId="0" fontId="14" fillId="0" borderId="13" xfId="0" applyFont="1" applyBorder="1" applyAlignment="1">
      <alignment vertical="center" wrapText="1"/>
    </xf>
    <xf numFmtId="0" fontId="14" fillId="0" borderId="27" xfId="0" applyFont="1" applyBorder="1" applyAlignment="1">
      <alignment vertical="center" wrapText="1"/>
    </xf>
    <xf numFmtId="0" fontId="1" fillId="7" borderId="23" xfId="0" applyFont="1" applyFill="1" applyBorder="1" applyAlignment="1">
      <alignment vertical="top" wrapText="1"/>
    </xf>
    <xf numFmtId="0" fontId="1" fillId="7" borderId="28" xfId="0" applyFont="1" applyFill="1" applyBorder="1" applyAlignment="1">
      <alignment vertical="top" wrapText="1"/>
    </xf>
    <xf numFmtId="0" fontId="1" fillId="7" borderId="8" xfId="0" applyFont="1" applyFill="1" applyBorder="1" applyAlignment="1">
      <alignment vertical="top" wrapText="1"/>
    </xf>
    <xf numFmtId="0" fontId="1" fillId="7" borderId="29" xfId="0" applyFont="1" applyFill="1" applyBorder="1" applyAlignment="1">
      <alignment vertical="top" wrapText="1"/>
    </xf>
    <xf numFmtId="0" fontId="1" fillId="7" borderId="34" xfId="0" applyFont="1" applyFill="1" applyBorder="1" applyAlignment="1">
      <alignment vertical="top" wrapText="1"/>
    </xf>
    <xf numFmtId="0" fontId="1" fillId="7" borderId="30" xfId="0" applyFont="1" applyFill="1" applyBorder="1" applyAlignment="1">
      <alignment vertical="top" wrapText="1"/>
    </xf>
    <xf numFmtId="0" fontId="7" fillId="0" borderId="14" xfId="0" applyFont="1" applyBorder="1" applyAlignment="1">
      <alignment vertical="center"/>
    </xf>
    <xf numFmtId="0" fontId="7" fillId="0" borderId="32" xfId="0" applyFont="1" applyBorder="1" applyAlignment="1">
      <alignment vertical="center"/>
    </xf>
    <xf numFmtId="0" fontId="17" fillId="7" borderId="23" xfId="0" applyFont="1" applyFill="1" applyBorder="1" applyAlignment="1">
      <alignment horizontal="left" vertical="top" wrapText="1"/>
    </xf>
    <xf numFmtId="0" fontId="3" fillId="7" borderId="28"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29" xfId="0" applyFont="1" applyFill="1" applyBorder="1" applyAlignment="1">
      <alignment horizontal="left" vertical="top" wrapText="1"/>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44" fillId="0" borderId="23" xfId="0" applyFont="1" applyBorder="1" applyAlignment="1">
      <alignment horizontal="center" vertical="center"/>
    </xf>
    <xf numFmtId="0" fontId="44" fillId="0" borderId="15" xfId="0" applyFont="1" applyBorder="1" applyAlignment="1">
      <alignment horizontal="center" vertical="center"/>
    </xf>
    <xf numFmtId="0" fontId="44" fillId="0" borderId="34" xfId="0" applyFont="1" applyBorder="1" applyAlignment="1">
      <alignment horizontal="center" vertical="center"/>
    </xf>
    <xf numFmtId="0" fontId="44" fillId="0" borderId="18" xfId="0" applyFont="1" applyBorder="1" applyAlignment="1">
      <alignment horizontal="center" vertical="center"/>
    </xf>
    <xf numFmtId="0" fontId="44" fillId="0" borderId="9" xfId="0" applyFont="1" applyBorder="1" applyAlignment="1">
      <alignment horizontal="center" vertical="center"/>
    </xf>
    <xf numFmtId="0" fontId="44" fillId="0" borderId="48" xfId="0" applyFont="1" applyBorder="1" applyAlignment="1">
      <alignment horizontal="center" vertical="center"/>
    </xf>
    <xf numFmtId="0" fontId="17" fillId="0" borderId="55" xfId="0" applyFont="1" applyBorder="1" applyAlignment="1">
      <alignment horizontal="center" vertical="center"/>
    </xf>
    <xf numFmtId="0" fontId="3" fillId="0" borderId="25" xfId="0" applyFont="1" applyBorder="1" applyAlignment="1">
      <alignment horizontal="center" vertical="center"/>
    </xf>
    <xf numFmtId="0" fontId="17" fillId="0" borderId="36" xfId="0" applyFont="1" applyBorder="1" applyAlignment="1">
      <alignment horizontal="center" vertical="center"/>
    </xf>
    <xf numFmtId="0" fontId="53" fillId="0" borderId="38" xfId="0" applyFont="1" applyBorder="1" applyAlignment="1">
      <alignment horizontal="center" vertical="center"/>
    </xf>
    <xf numFmtId="0" fontId="53" fillId="0" borderId="15" xfId="0" applyFont="1" applyBorder="1" applyAlignment="1">
      <alignment horizontal="center" vertical="center"/>
    </xf>
    <xf numFmtId="0" fontId="53" fillId="0" borderId="49" xfId="0" applyFont="1" applyBorder="1" applyAlignment="1">
      <alignment horizontal="center" vertical="center"/>
    </xf>
    <xf numFmtId="0" fontId="53" fillId="0" borderId="48" xfId="0" applyFont="1" applyBorder="1" applyAlignment="1">
      <alignment horizontal="center" vertical="center"/>
    </xf>
    <xf numFmtId="0" fontId="9" fillId="0" borderId="22" xfId="0" applyFont="1" applyBorder="1" applyAlignment="1">
      <alignment vertical="top" wrapText="1"/>
    </xf>
    <xf numFmtId="0" fontId="9" fillId="0" borderId="14" xfId="0" applyFont="1" applyBorder="1" applyAlignment="1">
      <alignment vertical="top" wrapText="1"/>
    </xf>
    <xf numFmtId="0" fontId="9" fillId="0" borderId="32" xfId="0" applyFont="1" applyBorder="1" applyAlignment="1">
      <alignment vertical="top" wrapText="1"/>
    </xf>
    <xf numFmtId="0" fontId="9" fillId="0" borderId="12" xfId="0" applyFont="1" applyBorder="1" applyAlignment="1">
      <alignment vertical="top" wrapText="1"/>
    </xf>
    <xf numFmtId="0" fontId="9" fillId="0" borderId="0" xfId="0" applyFont="1" applyBorder="1" applyAlignment="1">
      <alignment vertical="top" wrapText="1"/>
    </xf>
    <xf numFmtId="0" fontId="9" fillId="0" borderId="3" xfId="0" applyFont="1" applyBorder="1" applyAlignment="1">
      <alignment vertical="top" wrapText="1"/>
    </xf>
    <xf numFmtId="0" fontId="9" fillId="0" borderId="44" xfId="0" applyFont="1" applyBorder="1" applyAlignment="1">
      <alignment vertical="top" wrapText="1"/>
    </xf>
    <xf numFmtId="0" fontId="9" fillId="0" borderId="17" xfId="0" applyFont="1" applyBorder="1" applyAlignment="1">
      <alignment vertical="top" wrapText="1"/>
    </xf>
    <xf numFmtId="0" fontId="9" fillId="0" borderId="33" xfId="0" applyFont="1" applyBorder="1" applyAlignment="1">
      <alignment vertical="top" wrapText="1"/>
    </xf>
    <xf numFmtId="0" fontId="6" fillId="0" borderId="22" xfId="0" applyFont="1" applyBorder="1" applyAlignment="1">
      <alignment vertical="top" wrapText="1"/>
    </xf>
    <xf numFmtId="0" fontId="6" fillId="0" borderId="14" xfId="0" applyFont="1" applyBorder="1" applyAlignment="1">
      <alignment vertical="top" wrapText="1"/>
    </xf>
    <xf numFmtId="0" fontId="6" fillId="0" borderId="32" xfId="0" applyFont="1" applyBorder="1" applyAlignment="1">
      <alignment vertical="top" wrapText="1"/>
    </xf>
    <xf numFmtId="0" fontId="6" fillId="0" borderId="12" xfId="0" applyFont="1" applyBorder="1" applyAlignment="1">
      <alignment vertical="top" wrapText="1"/>
    </xf>
    <xf numFmtId="0" fontId="53" fillId="0" borderId="32" xfId="0" applyFont="1" applyBorder="1" applyAlignment="1">
      <alignment horizontal="center" vertical="center"/>
    </xf>
    <xf numFmtId="0" fontId="53" fillId="0" borderId="2" xfId="0" applyFont="1" applyBorder="1" applyAlignment="1">
      <alignment horizontal="center" vertical="center"/>
    </xf>
    <xf numFmtId="0" fontId="1" fillId="7" borderId="9" xfId="0" applyFont="1" applyFill="1" applyBorder="1" applyAlignment="1">
      <alignment vertical="top" wrapText="1"/>
    </xf>
    <xf numFmtId="0" fontId="1" fillId="7" borderId="35" xfId="0" applyFont="1" applyFill="1" applyBorder="1" applyAlignment="1">
      <alignment vertical="top" wrapText="1"/>
    </xf>
    <xf numFmtId="0" fontId="6" fillId="0" borderId="45" xfId="0" applyFont="1" applyBorder="1" applyAlignment="1">
      <alignment vertical="top" wrapText="1"/>
    </xf>
    <xf numFmtId="0" fontId="6" fillId="0" borderId="6" xfId="0" applyFont="1" applyBorder="1" applyAlignment="1">
      <alignment vertical="top" wrapText="1"/>
    </xf>
    <xf numFmtId="0" fontId="6" fillId="0" borderId="2" xfId="0" applyFont="1" applyBorder="1" applyAlignment="1">
      <alignment vertical="top" wrapText="1"/>
    </xf>
    <xf numFmtId="0" fontId="1" fillId="7" borderId="31"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36" xfId="0" applyFont="1" applyFill="1" applyBorder="1" applyAlignment="1">
      <alignment horizontal="center" vertical="center"/>
    </xf>
    <xf numFmtId="0" fontId="1" fillId="0" borderId="0" xfId="0" applyFont="1" applyAlignment="1">
      <alignment horizontal="center" vertical="center"/>
    </xf>
    <xf numFmtId="0" fontId="6" fillId="0" borderId="44" xfId="0" applyFont="1" applyBorder="1" applyAlignment="1">
      <alignment vertical="top" wrapText="1"/>
    </xf>
    <xf numFmtId="0" fontId="6" fillId="0" borderId="17" xfId="0" applyFont="1" applyBorder="1" applyAlignment="1">
      <alignment vertical="top" wrapText="1"/>
    </xf>
    <xf numFmtId="0" fontId="6" fillId="0" borderId="33" xfId="0" applyFont="1" applyBorder="1" applyAlignment="1">
      <alignment vertical="top" wrapText="1"/>
    </xf>
    <xf numFmtId="0" fontId="53" fillId="0" borderId="38"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48" xfId="0" applyFont="1" applyBorder="1" applyAlignment="1">
      <alignment horizontal="center" vertical="center" wrapText="1"/>
    </xf>
    <xf numFmtId="0" fontId="6" fillId="0" borderId="23" xfId="0" applyFont="1" applyBorder="1" applyAlignment="1">
      <alignment horizontal="left" vertical="top" wrapText="1"/>
    </xf>
    <xf numFmtId="0" fontId="6" fillId="0" borderId="14" xfId="0" applyFont="1" applyBorder="1" applyAlignment="1">
      <alignment horizontal="left" vertical="top" wrapText="1"/>
    </xf>
    <xf numFmtId="0" fontId="6" fillId="0" borderId="32"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53" fillId="0" borderId="39"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38" xfId="0" applyFont="1" applyBorder="1" applyAlignment="1">
      <alignment horizontal="center" vertical="center" shrinkToFit="1"/>
    </xf>
    <xf numFmtId="0" fontId="53" fillId="0" borderId="15" xfId="0" applyFont="1" applyBorder="1" applyAlignment="1">
      <alignment horizontal="center" vertical="center" shrinkToFit="1"/>
    </xf>
    <xf numFmtId="0" fontId="53" fillId="0" borderId="39" xfId="0" applyFont="1" applyBorder="1" applyAlignment="1">
      <alignment horizontal="center" vertical="center" shrinkToFit="1"/>
    </xf>
    <xf numFmtId="0" fontId="53" fillId="0" borderId="18" xfId="0" applyFont="1" applyBorder="1" applyAlignment="1">
      <alignment horizontal="center" vertical="center" shrinkToFit="1"/>
    </xf>
    <xf numFmtId="0" fontId="1" fillId="0" borderId="17" xfId="0" applyFont="1" applyBorder="1" applyAlignment="1">
      <alignment vertical="top" wrapText="1"/>
    </xf>
    <xf numFmtId="0" fontId="44" fillId="0" borderId="23" xfId="0" applyFont="1" applyBorder="1" applyAlignment="1">
      <alignment horizontal="center" vertical="center" wrapText="1"/>
    </xf>
    <xf numFmtId="0" fontId="55" fillId="0" borderId="8" xfId="0" applyFont="1" applyBorder="1" applyAlignment="1">
      <alignment horizontal="left" vertical="top" shrinkToFit="1"/>
    </xf>
    <xf numFmtId="0" fontId="55" fillId="0" borderId="3" xfId="0" applyFont="1" applyBorder="1" applyAlignment="1">
      <alignment horizontal="left" vertical="top" shrinkToFit="1"/>
    </xf>
    <xf numFmtId="0" fontId="55" fillId="0" borderId="123" xfId="0" applyFont="1" applyBorder="1" applyAlignment="1">
      <alignment horizontal="left" vertical="top" shrinkToFit="1"/>
    </xf>
    <xf numFmtId="0" fontId="55" fillId="0" borderId="124" xfId="0" applyFont="1" applyBorder="1" applyAlignment="1">
      <alignment horizontal="left" vertical="top" shrinkToFit="1"/>
    </xf>
    <xf numFmtId="0" fontId="55" fillId="0" borderId="121" xfId="0" applyFont="1" applyBorder="1" applyAlignment="1">
      <alignment horizontal="left" vertical="center" shrinkToFit="1"/>
    </xf>
    <xf numFmtId="0" fontId="55" fillId="0" borderId="122" xfId="0" applyFont="1" applyBorder="1" applyAlignment="1">
      <alignment horizontal="left" vertical="center" shrinkToFit="1"/>
    </xf>
    <xf numFmtId="0" fontId="22" fillId="0" borderId="121" xfId="0" applyFont="1" applyBorder="1" applyAlignment="1">
      <alignment horizontal="left" vertical="center" shrinkToFit="1"/>
    </xf>
    <xf numFmtId="0" fontId="22" fillId="0" borderId="125" xfId="0" applyFont="1" applyBorder="1" applyAlignment="1">
      <alignment horizontal="left" vertical="center" shrinkToFit="1"/>
    </xf>
    <xf numFmtId="0" fontId="22" fillId="0" borderId="122" xfId="0" applyFont="1" applyBorder="1" applyAlignment="1">
      <alignment horizontal="left" vertical="center" shrinkToFit="1"/>
    </xf>
    <xf numFmtId="0" fontId="14" fillId="0" borderId="0" xfId="0" applyFont="1" applyBorder="1" applyAlignment="1">
      <alignment horizontal="center" vertical="center"/>
    </xf>
    <xf numFmtId="0" fontId="22" fillId="0" borderId="10" xfId="0" applyFont="1" applyBorder="1" applyAlignment="1">
      <alignment horizontal="left" vertical="center" shrinkToFit="1"/>
    </xf>
    <xf numFmtId="0" fontId="22" fillId="0" borderId="4" xfId="0" applyFont="1" applyBorder="1" applyAlignment="1">
      <alignment horizontal="left" vertical="center" shrinkToFit="1"/>
    </xf>
    <xf numFmtId="0" fontId="22" fillId="0" borderId="5" xfId="0" applyFont="1" applyBorder="1" applyAlignment="1">
      <alignment horizontal="left" vertical="center" shrinkToFit="1"/>
    </xf>
    <xf numFmtId="0" fontId="22" fillId="0" borderId="9"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2" xfId="0" applyFont="1" applyBorder="1" applyAlignment="1">
      <alignment horizontal="left" vertical="center" shrinkToFit="1"/>
    </xf>
    <xf numFmtId="0" fontId="55" fillId="0" borderId="121" xfId="0" applyFont="1" applyBorder="1" applyAlignment="1">
      <alignment horizontal="left" vertical="top" shrinkToFit="1"/>
    </xf>
    <xf numFmtId="0" fontId="55" fillId="0" borderId="122" xfId="0" applyFont="1" applyBorder="1" applyAlignment="1">
      <alignment horizontal="left" vertical="top" shrinkToFit="1"/>
    </xf>
    <xf numFmtId="0" fontId="55" fillId="0" borderId="123" xfId="0" applyFont="1" applyBorder="1" applyAlignment="1">
      <alignment horizontal="left" vertical="center" shrinkToFit="1"/>
    </xf>
    <xf numFmtId="0" fontId="55" fillId="0" borderId="124" xfId="0" applyFont="1" applyBorder="1" applyAlignment="1">
      <alignment horizontal="left" vertical="center" shrinkToFit="1"/>
    </xf>
    <xf numFmtId="0" fontId="55" fillId="0" borderId="9" xfId="0" applyFont="1" applyBorder="1" applyAlignment="1">
      <alignment horizontal="left" vertical="top" shrinkToFit="1"/>
    </xf>
    <xf numFmtId="0" fontId="55" fillId="0" borderId="2" xfId="0" applyFont="1" applyBorder="1" applyAlignment="1">
      <alignment horizontal="left" vertical="top" shrinkToFit="1"/>
    </xf>
    <xf numFmtId="0" fontId="1" fillId="0" borderId="0" xfId="0" applyFont="1" applyAlignment="1">
      <alignment horizontal="left" vertical="top" shrinkToFit="1"/>
    </xf>
    <xf numFmtId="0" fontId="40" fillId="0" borderId="0" xfId="0" applyFont="1" applyAlignment="1">
      <alignment horizontal="left" vertical="center"/>
    </xf>
    <xf numFmtId="0" fontId="6" fillId="0" borderId="0" xfId="0" applyFont="1" applyBorder="1" applyAlignment="1">
      <alignment horizontal="left" vertical="center" shrinkToFit="1"/>
    </xf>
    <xf numFmtId="0" fontId="6" fillId="0" borderId="3" xfId="0" applyFont="1" applyBorder="1" applyAlignment="1">
      <alignment horizontal="left" vertical="center" shrinkToFit="1"/>
    </xf>
    <xf numFmtId="0" fontId="0" fillId="0" borderId="45"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lef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14" fillId="0" borderId="0" xfId="0" applyFont="1" applyBorder="1" applyAlignment="1">
      <alignment horizontal="left" vertical="top" wrapText="1"/>
    </xf>
  </cellXfs>
  <cellStyles count="3">
    <cellStyle name="ハイパーリンク" xfId="1" builtinId="8"/>
    <cellStyle name="メモ" xfId="2" builtinId="10"/>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00CC"/>
      <color rgb="FFFFFFFF"/>
      <color rgb="FFFF6600"/>
      <color rgb="FF99CCFF"/>
      <color rgb="FFDAE3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rgbClr val="FFFFFF"/>
              </a:solidFill>
              <a:latin typeface="+mn-lt"/>
              <a:ea typeface="+mn-ea"/>
              <a:cs typeface="+mn-cs"/>
            </a:defRPr>
          </a:pPr>
          <a:endParaRPr lang="ja-JP"/>
        </a:p>
      </c:txPr>
    </c:title>
    <c:autoTitleDeleted val="0"/>
    <c:plotArea>
      <c:layout/>
      <c:barChart>
        <c:barDir val="col"/>
        <c:grouping val="clustered"/>
        <c:varyColors val="0"/>
        <c:ser>
          <c:idx val="0"/>
          <c:order val="0"/>
          <c:tx>
            <c:strRef>
              <c:f>'出力シート（タイムライン）'!$Z$13</c:f>
              <c:strCache>
                <c:ptCount val="1"/>
              </c:strCache>
            </c:strRef>
          </c:tx>
          <c:spPr>
            <a:solidFill>
              <a:srgbClr val="99CCFF">
                <a:alpha val="50000"/>
              </a:srgbClr>
            </a:solidFill>
            <a:ln>
              <a:solidFill>
                <a:schemeClr val="bg1">
                  <a:lumMod val="50000"/>
                </a:schemeClr>
              </a:solidFill>
            </a:ln>
            <a:effectLst/>
          </c:spPr>
          <c:invertIfNegative val="0"/>
          <c:dPt>
            <c:idx val="0"/>
            <c:invertIfNegative val="0"/>
            <c:bubble3D val="0"/>
            <c:spPr>
              <a:solidFill>
                <a:srgbClr val="99CCFF">
                  <a:alpha val="50000"/>
                </a:srgbClr>
              </a:solidFill>
              <a:ln>
                <a:noFill/>
              </a:ln>
              <a:effectLst/>
            </c:spPr>
            <c:extLst>
              <c:ext xmlns:c16="http://schemas.microsoft.com/office/drawing/2014/chart" uri="{C3380CC4-5D6E-409C-BE32-E72D297353CC}">
                <c16:uniqueId val="{00000001-81B5-4EB3-A01F-A6488E10F74A}"/>
              </c:ext>
            </c:extLst>
          </c:dPt>
          <c:val>
            <c:numRef>
              <c:f>'出力シート（タイムライン）'!$C$16</c:f>
              <c:numCache>
                <c:formatCode>General</c:formatCode>
                <c:ptCount val="1"/>
                <c:pt idx="0">
                  <c:v>0</c:v>
                </c:pt>
              </c:numCache>
            </c:numRef>
          </c:val>
          <c:extLst>
            <c:ext xmlns:c16="http://schemas.microsoft.com/office/drawing/2014/chart" uri="{C3380CC4-5D6E-409C-BE32-E72D297353CC}">
              <c16:uniqueId val="{00000002-81B5-4EB3-A01F-A6488E10F74A}"/>
            </c:ext>
          </c:extLst>
        </c:ser>
        <c:dLbls>
          <c:showLegendKey val="0"/>
          <c:showVal val="0"/>
          <c:showCatName val="0"/>
          <c:showSerName val="0"/>
          <c:showPercent val="0"/>
          <c:showBubbleSize val="0"/>
        </c:dLbls>
        <c:gapWidth val="0"/>
        <c:axId val="308678304"/>
        <c:axId val="397077880"/>
      </c:barChart>
      <c:catAx>
        <c:axId val="308678304"/>
        <c:scaling>
          <c:orientation val="minMax"/>
        </c:scaling>
        <c:delete val="1"/>
        <c:axPos val="b"/>
        <c:numFmt formatCode="General" sourceLinked="1"/>
        <c:majorTickMark val="none"/>
        <c:minorTickMark val="none"/>
        <c:tickLblPos val="nextTo"/>
        <c:crossAx val="397077880"/>
        <c:crosses val="autoZero"/>
        <c:auto val="1"/>
        <c:lblAlgn val="ctr"/>
        <c:lblOffset val="100"/>
        <c:noMultiLvlLbl val="0"/>
      </c:catAx>
      <c:valAx>
        <c:axId val="397077880"/>
        <c:scaling>
          <c:orientation val="minMax"/>
          <c:max val="5"/>
        </c:scaling>
        <c:delete val="1"/>
        <c:axPos val="l"/>
        <c:majorGridlines>
          <c:spPr>
            <a:ln w="9525" cap="flat" cmpd="sng" algn="ctr">
              <a:noFill/>
              <a:round/>
            </a:ln>
            <a:effectLst/>
          </c:spPr>
        </c:majorGridlines>
        <c:numFmt formatCode="General" sourceLinked="1"/>
        <c:majorTickMark val="none"/>
        <c:minorTickMark val="none"/>
        <c:tickLblPos val="high"/>
        <c:crossAx val="308678304"/>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solidFill>
            <a:srgbClr val="FFFFFF"/>
          </a:solidFill>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S$172" lockText="1" noThreeD="1"/>
</file>

<file path=xl/ctrlProps/ctrlProp10.xml><?xml version="1.0" encoding="utf-8"?>
<formControlPr xmlns="http://schemas.microsoft.com/office/spreadsheetml/2009/9/main" objectType="CheckBox" checked="Checked" fmlaLink="$S$162" lockText="1" noThreeD="1"/>
</file>

<file path=xl/ctrlProps/ctrlProp100.xml><?xml version="1.0" encoding="utf-8"?>
<formControlPr xmlns="http://schemas.microsoft.com/office/spreadsheetml/2009/9/main" objectType="CheckBox" checked="Checked" fmlaLink="$T$162" lockText="1" noThreeD="1"/>
</file>

<file path=xl/ctrlProps/ctrlProp101.xml><?xml version="1.0" encoding="utf-8"?>
<formControlPr xmlns="http://schemas.microsoft.com/office/spreadsheetml/2009/9/main" objectType="CheckBox" fmlaLink="$T$166" lockText="1" noThreeD="1"/>
</file>

<file path=xl/ctrlProps/ctrlProp102.xml><?xml version="1.0" encoding="utf-8"?>
<formControlPr xmlns="http://schemas.microsoft.com/office/spreadsheetml/2009/9/main" objectType="CheckBox" checked="Checked" fmlaLink="$U$171" lockText="1" noThreeD="1"/>
</file>

<file path=xl/ctrlProps/ctrlProp103.xml><?xml version="1.0" encoding="utf-8"?>
<formControlPr xmlns="http://schemas.microsoft.com/office/spreadsheetml/2009/9/main" objectType="CheckBox" fmlaLink="$T$167" lockText="1" noThreeD="1"/>
</file>

<file path=xl/ctrlProps/ctrlProp104.xml><?xml version="1.0" encoding="utf-8"?>
<formControlPr xmlns="http://schemas.microsoft.com/office/spreadsheetml/2009/9/main" objectType="CheckBox" fmlaLink="$T$168" lockText="1" noThreeD="1"/>
</file>

<file path=xl/ctrlProps/ctrlProp105.xml><?xml version="1.0" encoding="utf-8"?>
<formControlPr xmlns="http://schemas.microsoft.com/office/spreadsheetml/2009/9/main" objectType="CheckBox" fmlaLink="$T$169" lockText="1" noThreeD="1"/>
</file>

<file path=xl/ctrlProps/ctrlProp106.xml><?xml version="1.0" encoding="utf-8"?>
<formControlPr xmlns="http://schemas.microsoft.com/office/spreadsheetml/2009/9/main" objectType="CheckBox" checked="Checked" fmlaLink="$S$223" lockText="1" noThreeD="1"/>
</file>

<file path=xl/ctrlProps/ctrlProp107.xml><?xml version="1.0" encoding="utf-8"?>
<formControlPr xmlns="http://schemas.microsoft.com/office/spreadsheetml/2009/9/main" objectType="CheckBox" checked="Checked" fmlaLink="$T$223" lockText="1" noThreeD="1"/>
</file>

<file path=xl/ctrlProps/ctrlProp108.xml><?xml version="1.0" encoding="utf-8"?>
<formControlPr xmlns="http://schemas.microsoft.com/office/spreadsheetml/2009/9/main" objectType="CheckBox" checked="Checked" fmlaLink="$U$223" lockText="1" noThreeD="1"/>
</file>

<file path=xl/ctrlProps/ctrlProp109.xml><?xml version="1.0" encoding="utf-8"?>
<formControlPr xmlns="http://schemas.microsoft.com/office/spreadsheetml/2009/9/main" objectType="CheckBox" checked="Checked" fmlaLink="$S$224" lockText="1" noThreeD="1"/>
</file>

<file path=xl/ctrlProps/ctrlProp11.xml><?xml version="1.0" encoding="utf-8"?>
<formControlPr xmlns="http://schemas.microsoft.com/office/spreadsheetml/2009/9/main" objectType="CheckBox" checked="Checked" fmlaLink="$T$172" lockText="1" noThreeD="1"/>
</file>

<file path=xl/ctrlProps/ctrlProp110.xml><?xml version="1.0" encoding="utf-8"?>
<formControlPr xmlns="http://schemas.microsoft.com/office/spreadsheetml/2009/9/main" objectType="CheckBox" fmlaLink="$T$224" lockText="1" noThreeD="1"/>
</file>

<file path=xl/ctrlProps/ctrlProp111.xml><?xml version="1.0" encoding="utf-8"?>
<formControlPr xmlns="http://schemas.microsoft.com/office/spreadsheetml/2009/9/main" objectType="CheckBox" fmlaLink="$U$224" lockText="1" noThreeD="1"/>
</file>

<file path=xl/ctrlProps/ctrlProp112.xml><?xml version="1.0" encoding="utf-8"?>
<formControlPr xmlns="http://schemas.microsoft.com/office/spreadsheetml/2009/9/main" objectType="CheckBox" fmlaLink="$T$225" lockText="1" noThreeD="1"/>
</file>

<file path=xl/ctrlProps/ctrlProp113.xml><?xml version="1.0" encoding="utf-8"?>
<formControlPr xmlns="http://schemas.microsoft.com/office/spreadsheetml/2009/9/main" objectType="CheckBox" fmlaLink="$U$225" lockText="1" noThreeD="1"/>
</file>

<file path=xl/ctrlProps/ctrlProp114.xml><?xml version="1.0" encoding="utf-8"?>
<formControlPr xmlns="http://schemas.microsoft.com/office/spreadsheetml/2009/9/main" objectType="CheckBox" fmlaLink="$S$227" lockText="1" noThreeD="1"/>
</file>

<file path=xl/ctrlProps/ctrlProp115.xml><?xml version="1.0" encoding="utf-8"?>
<formControlPr xmlns="http://schemas.microsoft.com/office/spreadsheetml/2009/9/main" objectType="CheckBox" fmlaLink="$T$227" lockText="1" noThreeD="1"/>
</file>

<file path=xl/ctrlProps/ctrlProp116.xml><?xml version="1.0" encoding="utf-8"?>
<formControlPr xmlns="http://schemas.microsoft.com/office/spreadsheetml/2009/9/main" objectType="CheckBox" fmlaLink="$U$227" lockText="1" noThreeD="1"/>
</file>

<file path=xl/ctrlProps/ctrlProp117.xml><?xml version="1.0" encoding="utf-8"?>
<formControlPr xmlns="http://schemas.microsoft.com/office/spreadsheetml/2009/9/main" objectType="CheckBox" fmlaLink="$S$228" lockText="1" noThreeD="1"/>
</file>

<file path=xl/ctrlProps/ctrlProp118.xml><?xml version="1.0" encoding="utf-8"?>
<formControlPr xmlns="http://schemas.microsoft.com/office/spreadsheetml/2009/9/main" objectType="CheckBox" fmlaLink="$T$228" lockText="1" noThreeD="1"/>
</file>

<file path=xl/ctrlProps/ctrlProp119.xml><?xml version="1.0" encoding="utf-8"?>
<formControlPr xmlns="http://schemas.microsoft.com/office/spreadsheetml/2009/9/main" objectType="CheckBox" fmlaLink="$U$228" lockText="1" noThreeD="1"/>
</file>

<file path=xl/ctrlProps/ctrlProp12.xml><?xml version="1.0" encoding="utf-8"?>
<formControlPr xmlns="http://schemas.microsoft.com/office/spreadsheetml/2009/9/main" objectType="CheckBox" fmlaLink="$T$178" lockText="1" noThreeD="1"/>
</file>

<file path=xl/ctrlProps/ctrlProp120.xml><?xml version="1.0" encoding="utf-8"?>
<formControlPr xmlns="http://schemas.microsoft.com/office/spreadsheetml/2009/9/main" objectType="CheckBox" fmlaLink="$S$229" lockText="1" noThreeD="1"/>
</file>

<file path=xl/ctrlProps/ctrlProp121.xml><?xml version="1.0" encoding="utf-8"?>
<formControlPr xmlns="http://schemas.microsoft.com/office/spreadsheetml/2009/9/main" objectType="CheckBox" fmlaLink="$T$229" lockText="1" noThreeD="1"/>
</file>

<file path=xl/ctrlProps/ctrlProp122.xml><?xml version="1.0" encoding="utf-8"?>
<formControlPr xmlns="http://schemas.microsoft.com/office/spreadsheetml/2009/9/main" objectType="CheckBox" fmlaLink="$U$229" lockText="1" noThreeD="1"/>
</file>

<file path=xl/ctrlProps/ctrlProp123.xml><?xml version="1.0" encoding="utf-8"?>
<formControlPr xmlns="http://schemas.microsoft.com/office/spreadsheetml/2009/9/main" objectType="CheckBox" fmlaLink="$S$225" lockText="1" noThreeD="1"/>
</file>

<file path=xl/ctrlProps/ctrlProp124.xml><?xml version="1.0" encoding="utf-8"?>
<formControlPr xmlns="http://schemas.microsoft.com/office/spreadsheetml/2009/9/main" objectType="CheckBox" checked="Checked" fmlaLink="$S$163" lockText="1" noThreeD="1"/>
</file>

<file path=xl/ctrlProps/ctrlProp125.xml><?xml version="1.0" encoding="utf-8"?>
<formControlPr xmlns="http://schemas.microsoft.com/office/spreadsheetml/2009/9/main" objectType="CheckBox" fmlaLink="$U$163" lockText="1" noThreeD="1"/>
</file>

<file path=xl/ctrlProps/ctrlProp126.xml><?xml version="1.0" encoding="utf-8"?>
<formControlPr xmlns="http://schemas.microsoft.com/office/spreadsheetml/2009/9/main" objectType="CheckBox" fmlaLink="$T$163" lockText="1" noThreeD="1"/>
</file>

<file path=xl/ctrlProps/ctrlProp127.xml><?xml version="1.0" encoding="utf-8"?>
<formControlPr xmlns="http://schemas.microsoft.com/office/spreadsheetml/2009/9/main" objectType="CheckBox" fmlaLink="$S$164" lockText="1" noThreeD="1"/>
</file>

<file path=xl/ctrlProps/ctrlProp128.xml><?xml version="1.0" encoding="utf-8"?>
<formControlPr xmlns="http://schemas.microsoft.com/office/spreadsheetml/2009/9/main" objectType="CheckBox" fmlaLink="$U$164" lockText="1" noThreeD="1"/>
</file>

<file path=xl/ctrlProps/ctrlProp129.xml><?xml version="1.0" encoding="utf-8"?>
<formControlPr xmlns="http://schemas.microsoft.com/office/spreadsheetml/2009/9/main" objectType="CheckBox" fmlaLink="$T$164" lockText="1" noThreeD="1"/>
</file>

<file path=xl/ctrlProps/ctrlProp13.xml><?xml version="1.0" encoding="utf-8"?>
<formControlPr xmlns="http://schemas.microsoft.com/office/spreadsheetml/2009/9/main" objectType="CheckBox" fmlaLink="$T$179" lockText="1" noThreeD="1"/>
</file>

<file path=xl/ctrlProps/ctrlProp130.xml><?xml version="1.0" encoding="utf-8"?>
<formControlPr xmlns="http://schemas.microsoft.com/office/spreadsheetml/2009/9/main" objectType="CheckBox" fmlaLink="$U$165" lockText="1" noThreeD="1"/>
</file>

<file path=xl/ctrlProps/ctrlProp131.xml><?xml version="1.0" encoding="utf-8"?>
<formControlPr xmlns="http://schemas.microsoft.com/office/spreadsheetml/2009/9/main" objectType="CheckBox" fmlaLink="$T$165" lockText="1" noThreeD="1"/>
</file>

<file path=xl/ctrlProps/ctrlProp132.xml><?xml version="1.0" encoding="utf-8"?>
<formControlPr xmlns="http://schemas.microsoft.com/office/spreadsheetml/2009/9/main" objectType="CheckBox" fmlaLink="$S$165" lockText="1" noThreeD="1"/>
</file>

<file path=xl/ctrlProps/ctrlProp133.xml><?xml version="1.0" encoding="utf-8"?>
<formControlPr xmlns="http://schemas.microsoft.com/office/spreadsheetml/2009/9/main" objectType="CheckBox" checked="Checked" fmlaLink="$S$173" lockText="1" noThreeD="1"/>
</file>

<file path=xl/ctrlProps/ctrlProp134.xml><?xml version="1.0" encoding="utf-8"?>
<formControlPr xmlns="http://schemas.microsoft.com/office/spreadsheetml/2009/9/main" objectType="CheckBox" fmlaLink="$S$174" lockText="1" noThreeD="1"/>
</file>

<file path=xl/ctrlProps/ctrlProp135.xml><?xml version="1.0" encoding="utf-8"?>
<formControlPr xmlns="http://schemas.microsoft.com/office/spreadsheetml/2009/9/main" objectType="CheckBox" checked="Checked" fmlaLink="$S$175" lockText="1" noThreeD="1"/>
</file>

<file path=xl/ctrlProps/ctrlProp136.xml><?xml version="1.0" encoding="utf-8"?>
<formControlPr xmlns="http://schemas.microsoft.com/office/spreadsheetml/2009/9/main" objectType="CheckBox" fmlaLink="$S$176" lockText="1" noThreeD="1"/>
</file>

<file path=xl/ctrlProps/ctrlProp137.xml><?xml version="1.0" encoding="utf-8"?>
<formControlPr xmlns="http://schemas.microsoft.com/office/spreadsheetml/2009/9/main" objectType="CheckBox" checked="Checked" fmlaLink="$T$173" lockText="1" noThreeD="1"/>
</file>

<file path=xl/ctrlProps/ctrlProp138.xml><?xml version="1.0" encoding="utf-8"?>
<formControlPr xmlns="http://schemas.microsoft.com/office/spreadsheetml/2009/9/main" objectType="CheckBox" checked="Checked" fmlaLink="$T$174" lockText="1" noThreeD="1"/>
</file>

<file path=xl/ctrlProps/ctrlProp139.xml><?xml version="1.0" encoding="utf-8"?>
<formControlPr xmlns="http://schemas.microsoft.com/office/spreadsheetml/2009/9/main" objectType="CheckBox" checked="Checked" fmlaLink="$T$175" lockText="1" noThreeD="1"/>
</file>

<file path=xl/ctrlProps/ctrlProp14.xml><?xml version="1.0" encoding="utf-8"?>
<formControlPr xmlns="http://schemas.microsoft.com/office/spreadsheetml/2009/9/main" objectType="CheckBox" fmlaLink="$T$180" lockText="1" noThreeD="1"/>
</file>

<file path=xl/ctrlProps/ctrlProp140.xml><?xml version="1.0" encoding="utf-8"?>
<formControlPr xmlns="http://schemas.microsoft.com/office/spreadsheetml/2009/9/main" objectType="CheckBox" checked="Checked" fmlaLink="$T$176" lockText="1" noThreeD="1"/>
</file>

<file path=xl/ctrlProps/ctrlProp141.xml><?xml version="1.0" encoding="utf-8"?>
<formControlPr xmlns="http://schemas.microsoft.com/office/spreadsheetml/2009/9/main" objectType="CheckBox" fmlaLink="$U$173" lockText="1" noThreeD="1"/>
</file>

<file path=xl/ctrlProps/ctrlProp142.xml><?xml version="1.0" encoding="utf-8"?>
<formControlPr xmlns="http://schemas.microsoft.com/office/spreadsheetml/2009/9/main" objectType="CheckBox" fmlaLink="$U$174" lockText="1" noThreeD="1"/>
</file>

<file path=xl/ctrlProps/ctrlProp143.xml><?xml version="1.0" encoding="utf-8"?>
<formControlPr xmlns="http://schemas.microsoft.com/office/spreadsheetml/2009/9/main" objectType="CheckBox" fmlaLink="$U$175" lockText="1" noThreeD="1"/>
</file>

<file path=xl/ctrlProps/ctrlProp144.xml><?xml version="1.0" encoding="utf-8"?>
<formControlPr xmlns="http://schemas.microsoft.com/office/spreadsheetml/2009/9/main" objectType="CheckBox" fmlaLink="$U$176" lockText="1" noThreeD="1"/>
</file>

<file path=xl/ctrlProps/ctrlProp145.xml><?xml version="1.0" encoding="utf-8"?>
<formControlPr xmlns="http://schemas.microsoft.com/office/spreadsheetml/2009/9/main" objectType="CheckBox" fmlaLink="$S$177" lockText="1" noThreeD="1"/>
</file>

<file path=xl/ctrlProps/ctrlProp146.xml><?xml version="1.0" encoding="utf-8"?>
<formControlPr xmlns="http://schemas.microsoft.com/office/spreadsheetml/2009/9/main" objectType="CheckBox" checked="Checked" fmlaLink="$T$177" lockText="1" noThreeD="1"/>
</file>

<file path=xl/ctrlProps/ctrlProp147.xml><?xml version="1.0" encoding="utf-8"?>
<formControlPr xmlns="http://schemas.microsoft.com/office/spreadsheetml/2009/9/main" objectType="CheckBox" fmlaLink="$U$177" lockText="1" noThreeD="1"/>
</file>

<file path=xl/ctrlProps/ctrlProp148.xml><?xml version="1.0" encoding="utf-8"?>
<formControlPr xmlns="http://schemas.microsoft.com/office/spreadsheetml/2009/9/main" objectType="CheckBox" fmlaLink="$S$190" lockText="1" noThreeD="1"/>
</file>

<file path=xl/ctrlProps/ctrlProp149.xml><?xml version="1.0" encoding="utf-8"?>
<formControlPr xmlns="http://schemas.microsoft.com/office/spreadsheetml/2009/9/main" objectType="CheckBox" fmlaLink="$S$191" lockText="1" noThreeD="1"/>
</file>

<file path=xl/ctrlProps/ctrlProp15.xml><?xml version="1.0" encoding="utf-8"?>
<formControlPr xmlns="http://schemas.microsoft.com/office/spreadsheetml/2009/9/main" objectType="CheckBox" fmlaLink="$T$181" lockText="1" noThreeD="1"/>
</file>

<file path=xl/ctrlProps/ctrlProp150.xml><?xml version="1.0" encoding="utf-8"?>
<formControlPr xmlns="http://schemas.microsoft.com/office/spreadsheetml/2009/9/main" objectType="CheckBox" fmlaLink="$S$192" lockText="1" noThreeD="1"/>
</file>

<file path=xl/ctrlProps/ctrlProp151.xml><?xml version="1.0" encoding="utf-8"?>
<formControlPr xmlns="http://schemas.microsoft.com/office/spreadsheetml/2009/9/main" objectType="CheckBox" fmlaLink="$S$193" lockText="1" noThreeD="1"/>
</file>

<file path=xl/ctrlProps/ctrlProp152.xml><?xml version="1.0" encoding="utf-8"?>
<formControlPr xmlns="http://schemas.microsoft.com/office/spreadsheetml/2009/9/main" objectType="CheckBox" fmlaLink="$S$194" lockText="1" noThreeD="1"/>
</file>

<file path=xl/ctrlProps/ctrlProp153.xml><?xml version="1.0" encoding="utf-8"?>
<formControlPr xmlns="http://schemas.microsoft.com/office/spreadsheetml/2009/9/main" objectType="CheckBox" checked="Checked" fmlaLink="$T$190" lockText="1" noThreeD="1"/>
</file>

<file path=xl/ctrlProps/ctrlProp154.xml><?xml version="1.0" encoding="utf-8"?>
<formControlPr xmlns="http://schemas.microsoft.com/office/spreadsheetml/2009/9/main" objectType="CheckBox" checked="Checked" fmlaLink="$T$191" lockText="1" noThreeD="1"/>
</file>

<file path=xl/ctrlProps/ctrlProp155.xml><?xml version="1.0" encoding="utf-8"?>
<formControlPr xmlns="http://schemas.microsoft.com/office/spreadsheetml/2009/9/main" objectType="CheckBox" checked="Checked" fmlaLink="$T$192" lockText="1" noThreeD="1"/>
</file>

<file path=xl/ctrlProps/ctrlProp156.xml><?xml version="1.0" encoding="utf-8"?>
<formControlPr xmlns="http://schemas.microsoft.com/office/spreadsheetml/2009/9/main" objectType="CheckBox" checked="Checked" fmlaLink="$T$193" lockText="1" noThreeD="1"/>
</file>

<file path=xl/ctrlProps/ctrlProp157.xml><?xml version="1.0" encoding="utf-8"?>
<formControlPr xmlns="http://schemas.microsoft.com/office/spreadsheetml/2009/9/main" objectType="CheckBox" checked="Checked" fmlaLink="$T$194" lockText="1" noThreeD="1"/>
</file>

<file path=xl/ctrlProps/ctrlProp158.xml><?xml version="1.0" encoding="utf-8"?>
<formControlPr xmlns="http://schemas.microsoft.com/office/spreadsheetml/2009/9/main" objectType="CheckBox" fmlaLink="$U$189" lockText="1" noThreeD="1"/>
</file>

<file path=xl/ctrlProps/ctrlProp159.xml><?xml version="1.0" encoding="utf-8"?>
<formControlPr xmlns="http://schemas.microsoft.com/office/spreadsheetml/2009/9/main" objectType="CheckBox" fmlaLink="$U$190" lockText="1" noThreeD="1"/>
</file>

<file path=xl/ctrlProps/ctrlProp16.xml><?xml version="1.0" encoding="utf-8"?>
<formControlPr xmlns="http://schemas.microsoft.com/office/spreadsheetml/2009/9/main" objectType="CheckBox" fmlaLink="$T$182" lockText="1" noThreeD="1"/>
</file>

<file path=xl/ctrlProps/ctrlProp160.xml><?xml version="1.0" encoding="utf-8"?>
<formControlPr xmlns="http://schemas.microsoft.com/office/spreadsheetml/2009/9/main" objectType="CheckBox" fmlaLink="$U$191" lockText="1" noThreeD="1"/>
</file>

<file path=xl/ctrlProps/ctrlProp161.xml><?xml version="1.0" encoding="utf-8"?>
<formControlPr xmlns="http://schemas.microsoft.com/office/spreadsheetml/2009/9/main" objectType="CheckBox" fmlaLink="$U$192" lockText="1" noThreeD="1"/>
</file>

<file path=xl/ctrlProps/ctrlProp162.xml><?xml version="1.0" encoding="utf-8"?>
<formControlPr xmlns="http://schemas.microsoft.com/office/spreadsheetml/2009/9/main" objectType="CheckBox" fmlaLink="$U$193" lockText="1" noThreeD="1"/>
</file>

<file path=xl/ctrlProps/ctrlProp163.xml><?xml version="1.0" encoding="utf-8"?>
<formControlPr xmlns="http://schemas.microsoft.com/office/spreadsheetml/2009/9/main" objectType="CheckBox" fmlaLink="$U$194" lockText="1" noThreeD="1"/>
</file>

<file path=xl/ctrlProps/ctrlProp164.xml><?xml version="1.0" encoding="utf-8"?>
<formControlPr xmlns="http://schemas.microsoft.com/office/spreadsheetml/2009/9/main" objectType="CheckBox" checked="Checked" fmlaLink="$S$213" lockText="1" noThreeD="1"/>
</file>

<file path=xl/ctrlProps/ctrlProp165.xml><?xml version="1.0" encoding="utf-8"?>
<formControlPr xmlns="http://schemas.microsoft.com/office/spreadsheetml/2009/9/main" objectType="CheckBox" checked="Checked" fmlaLink="$T$213" lockText="1" noThreeD="1"/>
</file>

<file path=xl/ctrlProps/ctrlProp166.xml><?xml version="1.0" encoding="utf-8"?>
<formControlPr xmlns="http://schemas.microsoft.com/office/spreadsheetml/2009/9/main" objectType="CheckBox" fmlaLink="$U$213" lockText="1" noThreeD="1"/>
</file>

<file path=xl/ctrlProps/ctrlProp167.xml><?xml version="1.0" encoding="utf-8"?>
<formControlPr xmlns="http://schemas.microsoft.com/office/spreadsheetml/2009/9/main" objectType="CheckBox" fmlaLink="$S$214" lockText="1" noThreeD="1"/>
</file>

<file path=xl/ctrlProps/ctrlProp168.xml><?xml version="1.0" encoding="utf-8"?>
<formControlPr xmlns="http://schemas.microsoft.com/office/spreadsheetml/2009/9/main" objectType="CheckBox" checked="Checked" fmlaLink="$T$214" lockText="1" noThreeD="1"/>
</file>

<file path=xl/ctrlProps/ctrlProp169.xml><?xml version="1.0" encoding="utf-8"?>
<formControlPr xmlns="http://schemas.microsoft.com/office/spreadsheetml/2009/9/main" objectType="CheckBox" fmlaLink="$U$214" lockText="1" noThreeD="1"/>
</file>

<file path=xl/ctrlProps/ctrlProp17.xml><?xml version="1.0" encoding="utf-8"?>
<formControlPr xmlns="http://schemas.microsoft.com/office/spreadsheetml/2009/9/main" objectType="CheckBox" fmlaLink="$T$183" lockText="1" noThreeD="1"/>
</file>

<file path=xl/ctrlProps/ctrlProp170.xml><?xml version="1.0" encoding="utf-8"?>
<formControlPr xmlns="http://schemas.microsoft.com/office/spreadsheetml/2009/9/main" objectType="CheckBox" checked="Checked" fmlaLink="$S$215" lockText="1" noThreeD="1"/>
</file>

<file path=xl/ctrlProps/ctrlProp171.xml><?xml version="1.0" encoding="utf-8"?>
<formControlPr xmlns="http://schemas.microsoft.com/office/spreadsheetml/2009/9/main" objectType="CheckBox" checked="Checked" fmlaLink="$T$215" lockText="1" noThreeD="1"/>
</file>

<file path=xl/ctrlProps/ctrlProp172.xml><?xml version="1.0" encoding="utf-8"?>
<formControlPr xmlns="http://schemas.microsoft.com/office/spreadsheetml/2009/9/main" objectType="CheckBox" fmlaLink="$U$215" lockText="1" noThreeD="1"/>
</file>

<file path=xl/ctrlProps/ctrlProp173.xml><?xml version="1.0" encoding="utf-8"?>
<formControlPr xmlns="http://schemas.microsoft.com/office/spreadsheetml/2009/9/main" objectType="CheckBox" checked="Checked" fmlaLink="$S$216" lockText="1" noThreeD="1"/>
</file>

<file path=xl/ctrlProps/ctrlProp174.xml><?xml version="1.0" encoding="utf-8"?>
<formControlPr xmlns="http://schemas.microsoft.com/office/spreadsheetml/2009/9/main" objectType="CheckBox" fmlaLink="$T$216" lockText="1" noThreeD="1"/>
</file>

<file path=xl/ctrlProps/ctrlProp175.xml><?xml version="1.0" encoding="utf-8"?>
<formControlPr xmlns="http://schemas.microsoft.com/office/spreadsheetml/2009/9/main" objectType="CheckBox" fmlaLink="$U$216" lockText="1" noThreeD="1"/>
</file>

<file path=xl/ctrlProps/ctrlProp176.xml><?xml version="1.0" encoding="utf-8"?>
<formControlPr xmlns="http://schemas.microsoft.com/office/spreadsheetml/2009/9/main" objectType="CheckBox" fmlaLink="$S$217" lockText="1" noThreeD="1"/>
</file>

<file path=xl/ctrlProps/ctrlProp177.xml><?xml version="1.0" encoding="utf-8"?>
<formControlPr xmlns="http://schemas.microsoft.com/office/spreadsheetml/2009/9/main" objectType="CheckBox" fmlaLink="$T$217" lockText="1" noThreeD="1"/>
</file>

<file path=xl/ctrlProps/ctrlProp178.xml><?xml version="1.0" encoding="utf-8"?>
<formControlPr xmlns="http://schemas.microsoft.com/office/spreadsheetml/2009/9/main" objectType="CheckBox" fmlaLink="$U$217" lockText="1" noThreeD="1"/>
</file>

<file path=xl/ctrlProps/ctrlProp179.xml><?xml version="1.0" encoding="utf-8"?>
<formControlPr xmlns="http://schemas.microsoft.com/office/spreadsheetml/2009/9/main" objectType="CheckBox" fmlaLink="$S$204" lockText="1" noThreeD="1"/>
</file>

<file path=xl/ctrlProps/ctrlProp18.xml><?xml version="1.0" encoding="utf-8"?>
<formControlPr xmlns="http://schemas.microsoft.com/office/spreadsheetml/2009/9/main" objectType="CheckBox" fmlaLink="$T$184" lockText="1" noThreeD="1"/>
</file>

<file path=xl/ctrlProps/ctrlProp180.xml><?xml version="1.0" encoding="utf-8"?>
<formControlPr xmlns="http://schemas.microsoft.com/office/spreadsheetml/2009/9/main" objectType="CheckBox" fmlaLink="$T$204" lockText="1" noThreeD="1"/>
</file>

<file path=xl/ctrlProps/ctrlProp181.xml><?xml version="1.0" encoding="utf-8"?>
<formControlPr xmlns="http://schemas.microsoft.com/office/spreadsheetml/2009/9/main" objectType="CheckBox" fmlaLink="$U$204" lockText="1" noThreeD="1"/>
</file>

<file path=xl/ctrlProps/ctrlProp182.xml><?xml version="1.0" encoding="utf-8"?>
<formControlPr xmlns="http://schemas.microsoft.com/office/spreadsheetml/2009/9/main" objectType="CheckBox" fmlaLink="$S$205" lockText="1" noThreeD="1"/>
</file>

<file path=xl/ctrlProps/ctrlProp183.xml><?xml version="1.0" encoding="utf-8"?>
<formControlPr xmlns="http://schemas.microsoft.com/office/spreadsheetml/2009/9/main" objectType="CheckBox" fmlaLink="$T$205" lockText="1" noThreeD="1"/>
</file>

<file path=xl/ctrlProps/ctrlProp184.xml><?xml version="1.0" encoding="utf-8"?>
<formControlPr xmlns="http://schemas.microsoft.com/office/spreadsheetml/2009/9/main" objectType="CheckBox" fmlaLink="$U$205" lockText="1" noThreeD="1"/>
</file>

<file path=xl/ctrlProps/ctrlProp185.xml><?xml version="1.0" encoding="utf-8"?>
<formControlPr xmlns="http://schemas.microsoft.com/office/spreadsheetml/2009/9/main" objectType="CheckBox" fmlaLink="$S$206" lockText="1" noThreeD="1"/>
</file>

<file path=xl/ctrlProps/ctrlProp186.xml><?xml version="1.0" encoding="utf-8"?>
<formControlPr xmlns="http://schemas.microsoft.com/office/spreadsheetml/2009/9/main" objectType="CheckBox" fmlaLink="$T$206" lockText="1" noThreeD="1"/>
</file>

<file path=xl/ctrlProps/ctrlProp187.xml><?xml version="1.0" encoding="utf-8"?>
<formControlPr xmlns="http://schemas.microsoft.com/office/spreadsheetml/2009/9/main" objectType="CheckBox" fmlaLink="$U$206" lockText="1" noThreeD="1"/>
</file>

<file path=xl/ctrlProps/ctrlProp188.xml><?xml version="1.0" encoding="utf-8"?>
<formControlPr xmlns="http://schemas.microsoft.com/office/spreadsheetml/2009/9/main" objectType="CheckBox" fmlaLink="$S$207" lockText="1" noThreeD="1"/>
</file>

<file path=xl/ctrlProps/ctrlProp189.xml><?xml version="1.0" encoding="utf-8"?>
<formControlPr xmlns="http://schemas.microsoft.com/office/spreadsheetml/2009/9/main" objectType="CheckBox" checked="Checked" fmlaLink="$T$207" lockText="1" noThreeD="1"/>
</file>

<file path=xl/ctrlProps/ctrlProp19.xml><?xml version="1.0" encoding="utf-8"?>
<formControlPr xmlns="http://schemas.microsoft.com/office/spreadsheetml/2009/9/main" objectType="CheckBox" fmlaLink="$U$172" lockText="1" noThreeD="1"/>
</file>

<file path=xl/ctrlProps/ctrlProp190.xml><?xml version="1.0" encoding="utf-8"?>
<formControlPr xmlns="http://schemas.microsoft.com/office/spreadsheetml/2009/9/main" objectType="CheckBox" fmlaLink="$U$207" lockText="1" noThreeD="1"/>
</file>

<file path=xl/ctrlProps/ctrlProp191.xml><?xml version="1.0" encoding="utf-8"?>
<formControlPr xmlns="http://schemas.microsoft.com/office/spreadsheetml/2009/9/main" objectType="CheckBox" fmlaLink="$S$208" lockText="1" noThreeD="1"/>
</file>

<file path=xl/ctrlProps/ctrlProp192.xml><?xml version="1.0" encoding="utf-8"?>
<formControlPr xmlns="http://schemas.microsoft.com/office/spreadsheetml/2009/9/main" objectType="CheckBox" fmlaLink="$T$208" lockText="1" noThreeD="1"/>
</file>

<file path=xl/ctrlProps/ctrlProp193.xml><?xml version="1.0" encoding="utf-8"?>
<formControlPr xmlns="http://schemas.microsoft.com/office/spreadsheetml/2009/9/main" objectType="CheckBox" fmlaLink="$U$208" lockText="1" noThreeD="1"/>
</file>

<file path=xl/ctrlProps/ctrlProp194.xml><?xml version="1.0" encoding="utf-8"?>
<formControlPr xmlns="http://schemas.microsoft.com/office/spreadsheetml/2009/9/main" objectType="CheckBox" fmlaLink="$U$209" lockText="1" noThreeD="1"/>
</file>

<file path=xl/ctrlProps/ctrlProp195.xml><?xml version="1.0" encoding="utf-8"?>
<formControlPr xmlns="http://schemas.microsoft.com/office/spreadsheetml/2009/9/main" objectType="CheckBox" fmlaLink="$T$226" lockText="1" noThreeD="1"/>
</file>

<file path=xl/ctrlProps/ctrlProp196.xml><?xml version="1.0" encoding="utf-8"?>
<formControlPr xmlns="http://schemas.microsoft.com/office/spreadsheetml/2009/9/main" objectType="CheckBox" fmlaLink="$U$226" lockText="1" noThreeD="1"/>
</file>

<file path=xl/ctrlProps/ctrlProp197.xml><?xml version="1.0" encoding="utf-8"?>
<formControlPr xmlns="http://schemas.microsoft.com/office/spreadsheetml/2009/9/main" objectType="CheckBox" fmlaLink="$S$226" lockText="1" noThreeD="1"/>
</file>

<file path=xl/ctrlProps/ctrlProp198.xml><?xml version="1.0" encoding="utf-8"?>
<formControlPr xmlns="http://schemas.microsoft.com/office/spreadsheetml/2009/9/main" objectType="CheckBox" fmlaLink="$T$203" lockText="1" noThreeD="1"/>
</file>

<file path=xl/ctrlProps/ctrlProp2.xml><?xml version="1.0" encoding="utf-8"?>
<formControlPr xmlns="http://schemas.microsoft.com/office/spreadsheetml/2009/9/main" objectType="CheckBox" fmlaLink="$S$178" lockText="1" noThreeD="1"/>
</file>

<file path=xl/ctrlProps/ctrlProp20.xml><?xml version="1.0" encoding="utf-8"?>
<formControlPr xmlns="http://schemas.microsoft.com/office/spreadsheetml/2009/9/main" objectType="CheckBox" fmlaLink="$U$178" lockText="1" noThreeD="1"/>
</file>

<file path=xl/ctrlProps/ctrlProp21.xml><?xml version="1.0" encoding="utf-8"?>
<formControlPr xmlns="http://schemas.microsoft.com/office/spreadsheetml/2009/9/main" objectType="CheckBox" fmlaLink="$U$179" lockText="1" noThreeD="1"/>
</file>

<file path=xl/ctrlProps/ctrlProp22.xml><?xml version="1.0" encoding="utf-8"?>
<formControlPr xmlns="http://schemas.microsoft.com/office/spreadsheetml/2009/9/main" objectType="CheckBox" fmlaLink="$U$180" lockText="1" noThreeD="1"/>
</file>

<file path=xl/ctrlProps/ctrlProp23.xml><?xml version="1.0" encoding="utf-8"?>
<formControlPr xmlns="http://schemas.microsoft.com/office/spreadsheetml/2009/9/main" objectType="CheckBox" fmlaLink="$U$181" lockText="1" noThreeD="1"/>
</file>

<file path=xl/ctrlProps/ctrlProp24.xml><?xml version="1.0" encoding="utf-8"?>
<formControlPr xmlns="http://schemas.microsoft.com/office/spreadsheetml/2009/9/main" objectType="CheckBox" fmlaLink="$U$182" lockText="1" noThreeD="1"/>
</file>

<file path=xl/ctrlProps/ctrlProp25.xml><?xml version="1.0" encoding="utf-8"?>
<formControlPr xmlns="http://schemas.microsoft.com/office/spreadsheetml/2009/9/main" objectType="CheckBox" fmlaLink="$U$183" lockText="1" noThreeD="1"/>
</file>

<file path=xl/ctrlProps/ctrlProp26.xml><?xml version="1.0" encoding="utf-8"?>
<formControlPr xmlns="http://schemas.microsoft.com/office/spreadsheetml/2009/9/main" objectType="CheckBox" fmlaLink="$U$184" lockText="1" noThreeD="1"/>
</file>

<file path=xl/ctrlProps/ctrlProp27.xml><?xml version="1.0" encoding="utf-8"?>
<formControlPr xmlns="http://schemas.microsoft.com/office/spreadsheetml/2009/9/main" objectType="CheckBox" fmlaLink="$U$166" lockText="1" noThreeD="1"/>
</file>

<file path=xl/ctrlProps/ctrlProp28.xml><?xml version="1.0" encoding="utf-8"?>
<formControlPr xmlns="http://schemas.microsoft.com/office/spreadsheetml/2009/9/main" objectType="CheckBox" fmlaLink="$U$167" lockText="1" noThreeD="1"/>
</file>

<file path=xl/ctrlProps/ctrlProp29.xml><?xml version="1.0" encoding="utf-8"?>
<formControlPr xmlns="http://schemas.microsoft.com/office/spreadsheetml/2009/9/main" objectType="CheckBox" fmlaLink="$U$168" lockText="1" noThreeD="1"/>
</file>

<file path=xl/ctrlProps/ctrlProp3.xml><?xml version="1.0" encoding="utf-8"?>
<formControlPr xmlns="http://schemas.microsoft.com/office/spreadsheetml/2009/9/main" objectType="CheckBox" fmlaLink="$S$179" lockText="1" noThreeD="1"/>
</file>

<file path=xl/ctrlProps/ctrlProp30.xml><?xml version="1.0" encoding="utf-8"?>
<formControlPr xmlns="http://schemas.microsoft.com/office/spreadsheetml/2009/9/main" objectType="CheckBox" fmlaLink="$U$169" lockText="1" noThreeD="1"/>
</file>

<file path=xl/ctrlProps/ctrlProp31.xml><?xml version="1.0" encoding="utf-8"?>
<formControlPr xmlns="http://schemas.microsoft.com/office/spreadsheetml/2009/9/main" objectType="CheckBox" fmlaLink="$S$166" lockText="1" noThreeD="1"/>
</file>

<file path=xl/ctrlProps/ctrlProp32.xml><?xml version="1.0" encoding="utf-8"?>
<formControlPr xmlns="http://schemas.microsoft.com/office/spreadsheetml/2009/9/main" objectType="CheckBox" fmlaLink="$S$167" lockText="1" noThreeD="1"/>
</file>

<file path=xl/ctrlProps/ctrlProp33.xml><?xml version="1.0" encoding="utf-8"?>
<formControlPr xmlns="http://schemas.microsoft.com/office/spreadsheetml/2009/9/main" objectType="CheckBox" fmlaLink="$S$168" lockText="1" noThreeD="1"/>
</file>

<file path=xl/ctrlProps/ctrlProp34.xml><?xml version="1.0" encoding="utf-8"?>
<formControlPr xmlns="http://schemas.microsoft.com/office/spreadsheetml/2009/9/main" objectType="CheckBox" fmlaLink="$S$169" lockText="1" noThreeD="1"/>
</file>

<file path=xl/ctrlProps/ctrlProp35.xml><?xml version="1.0" encoding="utf-8"?>
<formControlPr xmlns="http://schemas.microsoft.com/office/spreadsheetml/2009/9/main" objectType="CheckBox" checked="Checked" fmlaLink="$U$162" lockText="1" noThreeD="1"/>
</file>

<file path=xl/ctrlProps/ctrlProp36.xml><?xml version="1.0" encoding="utf-8"?>
<formControlPr xmlns="http://schemas.microsoft.com/office/spreadsheetml/2009/9/main" objectType="CheckBox" checked="Checked" fmlaLink="$S$186" lockText="1" noThreeD="1"/>
</file>

<file path=xl/ctrlProps/ctrlProp37.xml><?xml version="1.0" encoding="utf-8"?>
<formControlPr xmlns="http://schemas.microsoft.com/office/spreadsheetml/2009/9/main" objectType="CheckBox" checked="Checked" fmlaLink="$S$187" lockText="1" noThreeD="1"/>
</file>

<file path=xl/ctrlProps/ctrlProp38.xml><?xml version="1.0" encoding="utf-8"?>
<formControlPr xmlns="http://schemas.microsoft.com/office/spreadsheetml/2009/9/main" objectType="CheckBox" checked="Checked" fmlaLink="$S$188" lockText="1" noThreeD="1"/>
</file>

<file path=xl/ctrlProps/ctrlProp39.xml><?xml version="1.0" encoding="utf-8"?>
<formControlPr xmlns="http://schemas.microsoft.com/office/spreadsheetml/2009/9/main" objectType="CheckBox" fmlaLink="$S$189" lockText="1" noThreeD="1"/>
</file>

<file path=xl/ctrlProps/ctrlProp4.xml><?xml version="1.0" encoding="utf-8"?>
<formControlPr xmlns="http://schemas.microsoft.com/office/spreadsheetml/2009/9/main" objectType="CheckBox" fmlaLink="$S$180" lockText="1" noThreeD="1"/>
</file>

<file path=xl/ctrlProps/ctrlProp40.xml><?xml version="1.0" encoding="utf-8"?>
<formControlPr xmlns="http://schemas.microsoft.com/office/spreadsheetml/2009/9/main" objectType="CheckBox" fmlaLink="$S$195" lockText="1" noThreeD="1"/>
</file>

<file path=xl/ctrlProps/ctrlProp41.xml><?xml version="1.0" encoding="utf-8"?>
<formControlPr xmlns="http://schemas.microsoft.com/office/spreadsheetml/2009/9/main" objectType="CheckBox" fmlaLink="$S$196" lockText="1" noThreeD="1"/>
</file>

<file path=xl/ctrlProps/ctrlProp42.xml><?xml version="1.0" encoding="utf-8"?>
<formControlPr xmlns="http://schemas.microsoft.com/office/spreadsheetml/2009/9/main" objectType="CheckBox" fmlaLink="$S$197" lockText="1" noThreeD="1"/>
</file>

<file path=xl/ctrlProps/ctrlProp43.xml><?xml version="1.0" encoding="utf-8"?>
<formControlPr xmlns="http://schemas.microsoft.com/office/spreadsheetml/2009/9/main" objectType="CheckBox" fmlaLink="$S$198" lockText="1" noThreeD="1"/>
</file>

<file path=xl/ctrlProps/ctrlProp44.xml><?xml version="1.0" encoding="utf-8"?>
<formControlPr xmlns="http://schemas.microsoft.com/office/spreadsheetml/2009/9/main" objectType="CheckBox" fmlaLink="$S$199" lockText="1" noThreeD="1"/>
</file>

<file path=xl/ctrlProps/ctrlProp45.xml><?xml version="1.0" encoding="utf-8"?>
<formControlPr xmlns="http://schemas.microsoft.com/office/spreadsheetml/2009/9/main" objectType="CheckBox" checked="Checked" fmlaLink="$T$186" lockText="1" noThreeD="1"/>
</file>

<file path=xl/ctrlProps/ctrlProp46.xml><?xml version="1.0" encoding="utf-8"?>
<formControlPr xmlns="http://schemas.microsoft.com/office/spreadsheetml/2009/9/main" objectType="CheckBox" checked="Checked" fmlaLink="$T$187" lockText="1" noThreeD="1"/>
</file>

<file path=xl/ctrlProps/ctrlProp47.xml><?xml version="1.0" encoding="utf-8"?>
<formControlPr xmlns="http://schemas.microsoft.com/office/spreadsheetml/2009/9/main" objectType="CheckBox" checked="Checked" fmlaLink="$T$188" lockText="1" noThreeD="1"/>
</file>

<file path=xl/ctrlProps/ctrlProp48.xml><?xml version="1.0" encoding="utf-8"?>
<formControlPr xmlns="http://schemas.microsoft.com/office/spreadsheetml/2009/9/main" objectType="CheckBox" checked="Checked" fmlaLink="$T$189" lockText="1" noThreeD="1"/>
</file>

<file path=xl/ctrlProps/ctrlProp49.xml><?xml version="1.0" encoding="utf-8"?>
<formControlPr xmlns="http://schemas.microsoft.com/office/spreadsheetml/2009/9/main" objectType="CheckBox" checked="Checked" fmlaLink="$T$195" lockText="1" noThreeD="1"/>
</file>

<file path=xl/ctrlProps/ctrlProp5.xml><?xml version="1.0" encoding="utf-8"?>
<formControlPr xmlns="http://schemas.microsoft.com/office/spreadsheetml/2009/9/main" objectType="CheckBox" fmlaLink="$S$181" lockText="1" noThreeD="1"/>
</file>

<file path=xl/ctrlProps/ctrlProp50.xml><?xml version="1.0" encoding="utf-8"?>
<formControlPr xmlns="http://schemas.microsoft.com/office/spreadsheetml/2009/9/main" objectType="CheckBox" fmlaLink="$T$196" lockText="1" noThreeD="1"/>
</file>

<file path=xl/ctrlProps/ctrlProp51.xml><?xml version="1.0" encoding="utf-8"?>
<formControlPr xmlns="http://schemas.microsoft.com/office/spreadsheetml/2009/9/main" objectType="CheckBox" fmlaLink="$T$197" lockText="1" noThreeD="1"/>
</file>

<file path=xl/ctrlProps/ctrlProp52.xml><?xml version="1.0" encoding="utf-8"?>
<formControlPr xmlns="http://schemas.microsoft.com/office/spreadsheetml/2009/9/main" objectType="CheckBox" fmlaLink="$T$198" lockText="1" noThreeD="1"/>
</file>

<file path=xl/ctrlProps/ctrlProp53.xml><?xml version="1.0" encoding="utf-8"?>
<formControlPr xmlns="http://schemas.microsoft.com/office/spreadsheetml/2009/9/main" objectType="CheckBox" fmlaLink="$T$199" lockText="1" noThreeD="1"/>
</file>

<file path=xl/ctrlProps/ctrlProp54.xml><?xml version="1.0" encoding="utf-8"?>
<formControlPr xmlns="http://schemas.microsoft.com/office/spreadsheetml/2009/9/main" objectType="CheckBox" checked="Checked" fmlaLink="$U$187" lockText="1" noThreeD="1"/>
</file>

<file path=xl/ctrlProps/ctrlProp55.xml><?xml version="1.0" encoding="utf-8"?>
<formControlPr xmlns="http://schemas.microsoft.com/office/spreadsheetml/2009/9/main" objectType="CheckBox" checked="Checked" fmlaLink="$U$186" lockText="1" noThreeD="1"/>
</file>

<file path=xl/ctrlProps/ctrlProp56.xml><?xml version="1.0" encoding="utf-8"?>
<formControlPr xmlns="http://schemas.microsoft.com/office/spreadsheetml/2009/9/main" objectType="CheckBox" checked="Checked" fmlaLink="$U$188" lockText="1" noThreeD="1"/>
</file>

<file path=xl/ctrlProps/ctrlProp57.xml><?xml version="1.0" encoding="utf-8"?>
<formControlPr xmlns="http://schemas.microsoft.com/office/spreadsheetml/2009/9/main" objectType="CheckBox" fmlaLink="$U$195" lockText="1" noThreeD="1"/>
</file>

<file path=xl/ctrlProps/ctrlProp58.xml><?xml version="1.0" encoding="utf-8"?>
<formControlPr xmlns="http://schemas.microsoft.com/office/spreadsheetml/2009/9/main" objectType="CheckBox" fmlaLink="$U$196" lockText="1" noThreeD="1"/>
</file>

<file path=xl/ctrlProps/ctrlProp59.xml><?xml version="1.0" encoding="utf-8"?>
<formControlPr xmlns="http://schemas.microsoft.com/office/spreadsheetml/2009/9/main" objectType="CheckBox" fmlaLink="$U$197" lockText="1" noThreeD="1"/>
</file>

<file path=xl/ctrlProps/ctrlProp6.xml><?xml version="1.0" encoding="utf-8"?>
<formControlPr xmlns="http://schemas.microsoft.com/office/spreadsheetml/2009/9/main" objectType="CheckBox" fmlaLink="$S$182" lockText="1" noThreeD="1"/>
</file>

<file path=xl/ctrlProps/ctrlProp60.xml><?xml version="1.0" encoding="utf-8"?>
<formControlPr xmlns="http://schemas.microsoft.com/office/spreadsheetml/2009/9/main" objectType="CheckBox" fmlaLink="$U$198" lockText="1" noThreeD="1"/>
</file>

<file path=xl/ctrlProps/ctrlProp61.xml><?xml version="1.0" encoding="utf-8"?>
<formControlPr xmlns="http://schemas.microsoft.com/office/spreadsheetml/2009/9/main" objectType="CheckBox" fmlaLink="$U$199" lockText="1" noThreeD="1"/>
</file>

<file path=xl/ctrlProps/ctrlProp62.xml><?xml version="1.0" encoding="utf-8"?>
<formControlPr xmlns="http://schemas.microsoft.com/office/spreadsheetml/2009/9/main" objectType="CheckBox" checked="Checked" fmlaLink="$S$201" lockText="1" noThreeD="1"/>
</file>

<file path=xl/ctrlProps/ctrlProp63.xml><?xml version="1.0" encoding="utf-8"?>
<formControlPr xmlns="http://schemas.microsoft.com/office/spreadsheetml/2009/9/main" objectType="CheckBox" checked="Checked" fmlaLink="$S$202" lockText="1" noThreeD="1"/>
</file>

<file path=xl/ctrlProps/ctrlProp64.xml><?xml version="1.0" encoding="utf-8"?>
<formControlPr xmlns="http://schemas.microsoft.com/office/spreadsheetml/2009/9/main" objectType="CheckBox" fmlaLink="$S$203" lockText="1" noThreeD="1"/>
</file>

<file path=xl/ctrlProps/ctrlProp65.xml><?xml version="1.0" encoding="utf-8"?>
<formControlPr xmlns="http://schemas.microsoft.com/office/spreadsheetml/2009/9/main" objectType="CheckBox" fmlaLink="$S$209" lockText="1" noThreeD="1"/>
</file>

<file path=xl/ctrlProps/ctrlProp66.xml><?xml version="1.0" encoding="utf-8"?>
<formControlPr xmlns="http://schemas.microsoft.com/office/spreadsheetml/2009/9/main" objectType="CheckBox" fmlaLink="$S$210" lockText="1" noThreeD="1"/>
</file>

<file path=xl/ctrlProps/ctrlProp67.xml><?xml version="1.0" encoding="utf-8"?>
<formControlPr xmlns="http://schemas.microsoft.com/office/spreadsheetml/2009/9/main" objectType="CheckBox" fmlaLink="$S$211" lockText="1" noThreeD="1"/>
</file>

<file path=xl/ctrlProps/ctrlProp68.xml><?xml version="1.0" encoding="utf-8"?>
<formControlPr xmlns="http://schemas.microsoft.com/office/spreadsheetml/2009/9/main" objectType="CheckBox" checked="Checked" fmlaLink="$S$212" lockText="1" noThreeD="1"/>
</file>

<file path=xl/ctrlProps/ctrlProp69.xml><?xml version="1.0" encoding="utf-8"?>
<formControlPr xmlns="http://schemas.microsoft.com/office/spreadsheetml/2009/9/main" objectType="CheckBox" fmlaLink="$S$218" lockText="1" noThreeD="1"/>
</file>

<file path=xl/ctrlProps/ctrlProp7.xml><?xml version="1.0" encoding="utf-8"?>
<formControlPr xmlns="http://schemas.microsoft.com/office/spreadsheetml/2009/9/main" objectType="CheckBox" fmlaLink="$S$18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fmlaLink="$T$201" lockText="1" noThreeD="1"/>
</file>

<file path=xl/ctrlProps/ctrlProp72.xml><?xml version="1.0" encoding="utf-8"?>
<formControlPr xmlns="http://schemas.microsoft.com/office/spreadsheetml/2009/9/main" objectType="CheckBox" checked="Checked" fmlaLink="$T$202" lockText="1" noThreeD="1"/>
</file>

<file path=xl/ctrlProps/ctrlProp73.xml><?xml version="1.0" encoding="utf-8"?>
<formControlPr xmlns="http://schemas.microsoft.com/office/spreadsheetml/2009/9/main" objectType="CheckBox" fmlaLink="$T$203" lockText="1" noThreeD="1"/>
</file>

<file path=xl/ctrlProps/ctrlProp74.xml><?xml version="1.0" encoding="utf-8"?>
<formControlPr xmlns="http://schemas.microsoft.com/office/spreadsheetml/2009/9/main" objectType="CheckBox" fmlaLink="$T$209" lockText="1" noThreeD="1"/>
</file>

<file path=xl/ctrlProps/ctrlProp75.xml><?xml version="1.0" encoding="utf-8"?>
<formControlPr xmlns="http://schemas.microsoft.com/office/spreadsheetml/2009/9/main" objectType="CheckBox" fmlaLink="$T$210" lockText="1" noThreeD="1"/>
</file>

<file path=xl/ctrlProps/ctrlProp76.xml><?xml version="1.0" encoding="utf-8"?>
<formControlPr xmlns="http://schemas.microsoft.com/office/spreadsheetml/2009/9/main" objectType="CheckBox" fmlaLink="$T$211" lockText="1" noThreeD="1"/>
</file>

<file path=xl/ctrlProps/ctrlProp77.xml><?xml version="1.0" encoding="utf-8"?>
<formControlPr xmlns="http://schemas.microsoft.com/office/spreadsheetml/2009/9/main" objectType="CheckBox" checked="Checked" fmlaLink="$T$212" lockText="1" noThreeD="1"/>
</file>

<file path=xl/ctrlProps/ctrlProp78.xml><?xml version="1.0" encoding="utf-8"?>
<formControlPr xmlns="http://schemas.microsoft.com/office/spreadsheetml/2009/9/main" objectType="CheckBox" fmlaLink="$T$218"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S$184" lockText="1" noThreeD="1"/>
</file>

<file path=xl/ctrlProps/ctrlProp80.xml><?xml version="1.0" encoding="utf-8"?>
<formControlPr xmlns="http://schemas.microsoft.com/office/spreadsheetml/2009/9/main" objectType="CheckBox" checked="Checked" fmlaLink="$U$202" lockText="1" noThreeD="1"/>
</file>

<file path=xl/ctrlProps/ctrlProp81.xml><?xml version="1.0" encoding="utf-8"?>
<formControlPr xmlns="http://schemas.microsoft.com/office/spreadsheetml/2009/9/main" objectType="CheckBox" checked="Checked" fmlaLink="$U$201" lockText="1" noThreeD="1"/>
</file>

<file path=xl/ctrlProps/ctrlProp82.xml><?xml version="1.0" encoding="utf-8"?>
<formControlPr xmlns="http://schemas.microsoft.com/office/spreadsheetml/2009/9/main" objectType="CheckBox" fmlaLink="$U$203" lockText="1" noThreeD="1"/>
</file>

<file path=xl/ctrlProps/ctrlProp83.xml><?xml version="1.0" encoding="utf-8"?>
<formControlPr xmlns="http://schemas.microsoft.com/office/spreadsheetml/2009/9/main" objectType="CheckBox" fmlaLink="$U$210" lockText="1" noThreeD="1"/>
</file>

<file path=xl/ctrlProps/ctrlProp84.xml><?xml version="1.0" encoding="utf-8"?>
<formControlPr xmlns="http://schemas.microsoft.com/office/spreadsheetml/2009/9/main" objectType="CheckBox" fmlaLink="$U$211" lockText="1" noThreeD="1"/>
</file>

<file path=xl/ctrlProps/ctrlProp85.xml><?xml version="1.0" encoding="utf-8"?>
<formControlPr xmlns="http://schemas.microsoft.com/office/spreadsheetml/2009/9/main" objectType="CheckBox" checked="Checked" fmlaLink="$U$212" lockText="1" noThreeD="1"/>
</file>

<file path=xl/ctrlProps/ctrlProp86.xml><?xml version="1.0" encoding="utf-8"?>
<formControlPr xmlns="http://schemas.microsoft.com/office/spreadsheetml/2009/9/main" objectType="CheckBox" fmlaLink="$U$218" lockText="1" noThreeD="1"/>
</file>

<file path=xl/ctrlProps/ctrlProp87.xml><?xml version="1.0" encoding="utf-8"?>
<formControlPr xmlns="http://schemas.microsoft.com/office/spreadsheetml/2009/9/main" objectType="CheckBox" fmlaLink="$S$219" lockText="1" noThreeD="1"/>
</file>

<file path=xl/ctrlProps/ctrlProp88.xml><?xml version="1.0" encoding="utf-8"?>
<formControlPr xmlns="http://schemas.microsoft.com/office/spreadsheetml/2009/9/main" objectType="CheckBox" fmlaLink="$S$220" lockText="1" noThreeD="1"/>
</file>

<file path=xl/ctrlProps/ctrlProp89.xml><?xml version="1.0" encoding="utf-8"?>
<formControlPr xmlns="http://schemas.microsoft.com/office/spreadsheetml/2009/9/main" objectType="CheckBox" fmlaLink="$S$221" lockText="1" noThreeD="1"/>
</file>

<file path=xl/ctrlProps/ctrlProp9.xml><?xml version="1.0" encoding="utf-8"?>
<formControlPr xmlns="http://schemas.microsoft.com/office/spreadsheetml/2009/9/main" objectType="CheckBox" checked="Checked" fmlaLink="$T$171" lockText="1" noThreeD="1"/>
</file>

<file path=xl/ctrlProps/ctrlProp90.xml><?xml version="1.0" encoding="utf-8"?>
<formControlPr xmlns="http://schemas.microsoft.com/office/spreadsheetml/2009/9/main" objectType="CheckBox" fmlaLink="$S$222" lockText="1" noThreeD="1"/>
</file>

<file path=xl/ctrlProps/ctrlProp91.xml><?xml version="1.0" encoding="utf-8"?>
<formControlPr xmlns="http://schemas.microsoft.com/office/spreadsheetml/2009/9/main" objectType="CheckBox" fmlaLink="$T$219" lockText="1" noThreeD="1"/>
</file>

<file path=xl/ctrlProps/ctrlProp92.xml><?xml version="1.0" encoding="utf-8"?>
<formControlPr xmlns="http://schemas.microsoft.com/office/spreadsheetml/2009/9/main" objectType="CheckBox" fmlaLink="$T$220" lockText="1" noThreeD="1"/>
</file>

<file path=xl/ctrlProps/ctrlProp93.xml><?xml version="1.0" encoding="utf-8"?>
<formControlPr xmlns="http://schemas.microsoft.com/office/spreadsheetml/2009/9/main" objectType="CheckBox" fmlaLink="$T$221" lockText="1" noThreeD="1"/>
</file>

<file path=xl/ctrlProps/ctrlProp94.xml><?xml version="1.0" encoding="utf-8"?>
<formControlPr xmlns="http://schemas.microsoft.com/office/spreadsheetml/2009/9/main" objectType="CheckBox" fmlaLink="$T$222" lockText="1" noThreeD="1"/>
</file>

<file path=xl/ctrlProps/ctrlProp95.xml><?xml version="1.0" encoding="utf-8"?>
<formControlPr xmlns="http://schemas.microsoft.com/office/spreadsheetml/2009/9/main" objectType="CheckBox" fmlaLink="$U$219" lockText="1" noThreeD="1"/>
</file>

<file path=xl/ctrlProps/ctrlProp96.xml><?xml version="1.0" encoding="utf-8"?>
<formControlPr xmlns="http://schemas.microsoft.com/office/spreadsheetml/2009/9/main" objectType="CheckBox" fmlaLink="$U$220" lockText="1" noThreeD="1"/>
</file>

<file path=xl/ctrlProps/ctrlProp97.xml><?xml version="1.0" encoding="utf-8"?>
<formControlPr xmlns="http://schemas.microsoft.com/office/spreadsheetml/2009/9/main" objectType="CheckBox" fmlaLink="$U$221" lockText="1" noThreeD="1"/>
</file>

<file path=xl/ctrlProps/ctrlProp98.xml><?xml version="1.0" encoding="utf-8"?>
<formControlPr xmlns="http://schemas.microsoft.com/office/spreadsheetml/2009/9/main" objectType="CheckBox" fmlaLink="$U$222" lockText="1" noThreeD="1"/>
</file>

<file path=xl/ctrlProps/ctrlProp99.xml><?xml version="1.0" encoding="utf-8"?>
<formControlPr xmlns="http://schemas.microsoft.com/office/spreadsheetml/2009/9/main" objectType="CheckBox" checked="Checked" fmlaLink="$S$171" lockText="1" noThreeD="1"/>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142875</xdr:colOff>
      <xdr:row>57</xdr:row>
      <xdr:rowOff>66675</xdr:rowOff>
    </xdr:from>
    <xdr:to>
      <xdr:col>10</xdr:col>
      <xdr:colOff>619125</xdr:colOff>
      <xdr:row>62</xdr:row>
      <xdr:rowOff>47625</xdr:rowOff>
    </xdr:to>
    <xdr:sp macro="" textlink="">
      <xdr:nvSpPr>
        <xdr:cNvPr id="2" name="左矢印 1"/>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23</xdr:row>
      <xdr:rowOff>47625</xdr:rowOff>
    </xdr:from>
    <xdr:to>
      <xdr:col>10</xdr:col>
      <xdr:colOff>600075</xdr:colOff>
      <xdr:row>27</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79</xdr:row>
      <xdr:rowOff>38100</xdr:rowOff>
    </xdr:from>
    <xdr:to>
      <xdr:col>10</xdr:col>
      <xdr:colOff>552450</xdr:colOff>
      <xdr:row>83</xdr:row>
      <xdr:rowOff>66675</xdr:rowOff>
    </xdr:to>
    <xdr:sp macro="" textlink="">
      <xdr:nvSpPr>
        <xdr:cNvPr id="6" name="左矢印 5"/>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97</xdr:row>
      <xdr:rowOff>0</xdr:rowOff>
    </xdr:from>
    <xdr:to>
      <xdr:col>10</xdr:col>
      <xdr:colOff>552450</xdr:colOff>
      <xdr:row>100</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11</xdr:row>
      <xdr:rowOff>183215</xdr:rowOff>
    </xdr:from>
    <xdr:to>
      <xdr:col>10</xdr:col>
      <xdr:colOff>619125</xdr:colOff>
      <xdr:row>17</xdr:row>
      <xdr:rowOff>221314</xdr:rowOff>
    </xdr:to>
    <xdr:sp macro="" textlink="">
      <xdr:nvSpPr>
        <xdr:cNvPr id="9" name="左矢印 8"/>
        <xdr:cNvSpPr/>
      </xdr:nvSpPr>
      <xdr:spPr>
        <a:xfrm>
          <a:off x="8278346" y="4094068"/>
          <a:ext cx="476250" cy="10130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324</xdr:row>
      <xdr:rowOff>76200</xdr:rowOff>
    </xdr:from>
    <xdr:to>
      <xdr:col>10</xdr:col>
      <xdr:colOff>571500</xdr:colOff>
      <xdr:row>328</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234</xdr:row>
      <xdr:rowOff>95250</xdr:rowOff>
    </xdr:from>
    <xdr:to>
      <xdr:col>10</xdr:col>
      <xdr:colOff>561975</xdr:colOff>
      <xdr:row>238</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48</xdr:row>
      <xdr:rowOff>121104</xdr:rowOff>
    </xdr:from>
    <xdr:to>
      <xdr:col>10</xdr:col>
      <xdr:colOff>619125</xdr:colOff>
      <xdr:row>52</xdr:row>
      <xdr:rowOff>149679</xdr:rowOff>
    </xdr:to>
    <xdr:sp macro="" textlink="">
      <xdr:nvSpPr>
        <xdr:cNvPr id="14" name="左矢印 13"/>
        <xdr:cNvSpPr/>
      </xdr:nvSpPr>
      <xdr:spPr>
        <a:xfrm>
          <a:off x="8824232" y="9578068"/>
          <a:ext cx="476250" cy="65450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115</xdr:row>
      <xdr:rowOff>0</xdr:rowOff>
    </xdr:from>
    <xdr:to>
      <xdr:col>10</xdr:col>
      <xdr:colOff>552450</xdr:colOff>
      <xdr:row>118</xdr:row>
      <xdr:rowOff>123825</xdr:rowOff>
    </xdr:to>
    <xdr:sp macro="" textlink="">
      <xdr:nvSpPr>
        <xdr:cNvPr id="17" name="左矢印 16"/>
        <xdr:cNvSpPr/>
      </xdr:nvSpPr>
      <xdr:spPr>
        <a:xfrm>
          <a:off x="8210550" y="14611350"/>
          <a:ext cx="476250" cy="533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35</xdr:row>
      <xdr:rowOff>47625</xdr:rowOff>
    </xdr:from>
    <xdr:to>
      <xdr:col>10</xdr:col>
      <xdr:colOff>600075</xdr:colOff>
      <xdr:row>39</xdr:row>
      <xdr:rowOff>85725</xdr:rowOff>
    </xdr:to>
    <xdr:sp macro="" textlink="">
      <xdr:nvSpPr>
        <xdr:cNvPr id="16" name="左矢印 15"/>
        <xdr:cNvSpPr/>
      </xdr:nvSpPr>
      <xdr:spPr>
        <a:xfrm>
          <a:off x="8259296" y="5639360"/>
          <a:ext cx="476250" cy="6880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126</xdr:row>
      <xdr:rowOff>61632</xdr:rowOff>
    </xdr:from>
    <xdr:to>
      <xdr:col>10</xdr:col>
      <xdr:colOff>561975</xdr:colOff>
      <xdr:row>130</xdr:row>
      <xdr:rowOff>99732</xdr:rowOff>
    </xdr:to>
    <xdr:sp macro="" textlink="">
      <xdr:nvSpPr>
        <xdr:cNvPr id="18" name="左矢印 17"/>
        <xdr:cNvSpPr/>
      </xdr:nvSpPr>
      <xdr:spPr>
        <a:xfrm>
          <a:off x="8219247" y="20469980"/>
          <a:ext cx="476250" cy="66757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102290</xdr:colOff>
      <xdr:row>135</xdr:row>
      <xdr:rowOff>61632</xdr:rowOff>
    </xdr:from>
    <xdr:to>
      <xdr:col>10</xdr:col>
      <xdr:colOff>578540</xdr:colOff>
      <xdr:row>140</xdr:row>
      <xdr:rowOff>340</xdr:rowOff>
    </xdr:to>
    <xdr:sp macro="" textlink="">
      <xdr:nvSpPr>
        <xdr:cNvPr id="19" name="左矢印 18"/>
        <xdr:cNvSpPr/>
      </xdr:nvSpPr>
      <xdr:spPr>
        <a:xfrm>
          <a:off x="8235812" y="21944284"/>
          <a:ext cx="476250" cy="66757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91108</xdr:colOff>
      <xdr:row>153</xdr:row>
      <xdr:rowOff>24849</xdr:rowOff>
    </xdr:from>
    <xdr:to>
      <xdr:col>10</xdr:col>
      <xdr:colOff>566308</xdr:colOff>
      <xdr:row>156</xdr:row>
      <xdr:rowOff>91450</xdr:rowOff>
    </xdr:to>
    <xdr:sp macro="" textlink="">
      <xdr:nvSpPr>
        <xdr:cNvPr id="20" name="左矢印 19"/>
        <xdr:cNvSpPr/>
      </xdr:nvSpPr>
      <xdr:spPr>
        <a:xfrm>
          <a:off x="8224630" y="24740153"/>
          <a:ext cx="475200" cy="381340"/>
        </a:xfrm>
        <a:prstGeom prst="leftArrow">
          <a:avLst>
            <a:gd name="adj1" fmla="val 50000"/>
            <a:gd name="adj2" fmla="val 622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57146</xdr:colOff>
      <xdr:row>161</xdr:row>
      <xdr:rowOff>22412</xdr:rowOff>
    </xdr:from>
    <xdr:to>
      <xdr:col>0</xdr:col>
      <xdr:colOff>302353</xdr:colOff>
      <xdr:row>228</xdr:row>
      <xdr:rowOff>190500</xdr:rowOff>
    </xdr:to>
    <xdr:grpSp>
      <xdr:nvGrpSpPr>
        <xdr:cNvPr id="11" name="グループ化 10"/>
        <xdr:cNvGrpSpPr/>
      </xdr:nvGrpSpPr>
      <xdr:grpSpPr>
        <a:xfrm>
          <a:off x="57146" y="27413591"/>
          <a:ext cx="245207" cy="13843266"/>
          <a:chOff x="57147" y="28107438"/>
          <a:chExt cx="245208" cy="8555525"/>
        </a:xfrm>
      </xdr:grpSpPr>
      <xdr:sp macro="" textlink="">
        <xdr:nvSpPr>
          <xdr:cNvPr id="22" name="フローチャート: 代替処理 21"/>
          <xdr:cNvSpPr/>
        </xdr:nvSpPr>
        <xdr:spPr bwMode="auto">
          <a:xfrm>
            <a:off x="57149" y="29250535"/>
            <a:ext cx="234001" cy="1722760"/>
          </a:xfrm>
          <a:prstGeom prst="flowChartAlternateProcess">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sp macro="" textlink="">
        <xdr:nvSpPr>
          <xdr:cNvPr id="21" name="フローチャート: 代替処理 20"/>
          <xdr:cNvSpPr/>
        </xdr:nvSpPr>
        <xdr:spPr bwMode="auto">
          <a:xfrm>
            <a:off x="57148" y="33009995"/>
            <a:ext cx="234001" cy="3652968"/>
          </a:xfrm>
          <a:prstGeom prst="flowChartAlternateProcess">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sp macro="" textlink="">
        <xdr:nvSpPr>
          <xdr:cNvPr id="23" name="フローチャート: 代替処理 22"/>
          <xdr:cNvSpPr/>
        </xdr:nvSpPr>
        <xdr:spPr bwMode="auto">
          <a:xfrm>
            <a:off x="68354" y="31124832"/>
            <a:ext cx="234001" cy="1754361"/>
          </a:xfrm>
          <a:prstGeom prst="flowChartAlternateProcess">
            <a:avLst/>
          </a:prstGeom>
          <a:solidFill>
            <a:schemeClr val="accent2"/>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sp macro="" textlink="">
        <xdr:nvSpPr>
          <xdr:cNvPr id="25" name="フローチャート: 代替処理 24"/>
          <xdr:cNvSpPr/>
        </xdr:nvSpPr>
        <xdr:spPr bwMode="auto">
          <a:xfrm>
            <a:off x="57147" y="28107438"/>
            <a:ext cx="234001" cy="973971"/>
          </a:xfrm>
          <a:prstGeom prst="flowChartAlternate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平常時</a:t>
            </a:r>
          </a:p>
        </xdr:txBody>
      </xdr:sp>
    </xdr:grpSp>
    <xdr:clientData/>
  </xdr:twoCellAnchor>
  <xdr:twoCellAnchor>
    <xdr:from>
      <xdr:col>0</xdr:col>
      <xdr:colOff>94674</xdr:colOff>
      <xdr:row>169</xdr:row>
      <xdr:rowOff>13524</xdr:rowOff>
    </xdr:from>
    <xdr:to>
      <xdr:col>0</xdr:col>
      <xdr:colOff>238125</xdr:colOff>
      <xdr:row>169</xdr:row>
      <xdr:rowOff>171131</xdr:rowOff>
    </xdr:to>
    <xdr:sp macro="" textlink="">
      <xdr:nvSpPr>
        <xdr:cNvPr id="8" name="二等辺三角形 7"/>
        <xdr:cNvSpPr/>
      </xdr:nvSpPr>
      <xdr:spPr>
        <a:xfrm flipV="1">
          <a:off x="94674" y="28329988"/>
          <a:ext cx="143451" cy="15760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94674</xdr:colOff>
      <xdr:row>184</xdr:row>
      <xdr:rowOff>14005</xdr:rowOff>
    </xdr:from>
    <xdr:to>
      <xdr:col>0</xdr:col>
      <xdr:colOff>238125</xdr:colOff>
      <xdr:row>184</xdr:row>
      <xdr:rowOff>169211</xdr:rowOff>
    </xdr:to>
    <xdr:sp macro="" textlink="">
      <xdr:nvSpPr>
        <xdr:cNvPr id="26" name="二等辺三角形 25"/>
        <xdr:cNvSpPr/>
      </xdr:nvSpPr>
      <xdr:spPr>
        <a:xfrm flipV="1">
          <a:off x="94674" y="32746387"/>
          <a:ext cx="143451" cy="15520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94674</xdr:colOff>
      <xdr:row>199</xdr:row>
      <xdr:rowOff>25209</xdr:rowOff>
    </xdr:from>
    <xdr:to>
      <xdr:col>0</xdr:col>
      <xdr:colOff>238125</xdr:colOff>
      <xdr:row>199</xdr:row>
      <xdr:rowOff>180415</xdr:rowOff>
    </xdr:to>
    <xdr:sp macro="" textlink="">
      <xdr:nvSpPr>
        <xdr:cNvPr id="27" name="二等辺三角形 26"/>
        <xdr:cNvSpPr/>
      </xdr:nvSpPr>
      <xdr:spPr>
        <a:xfrm flipV="1">
          <a:off x="94674" y="35783180"/>
          <a:ext cx="143451" cy="15520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170</xdr:row>
          <xdr:rowOff>180975</xdr:rowOff>
        </xdr:from>
        <xdr:to>
          <xdr:col>1</xdr:col>
          <xdr:colOff>228600</xdr:colOff>
          <xdr:row>172</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176</xdr:row>
          <xdr:rowOff>180975</xdr:rowOff>
        </xdr:from>
        <xdr:to>
          <xdr:col>1</xdr:col>
          <xdr:colOff>228600</xdr:colOff>
          <xdr:row>178</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177</xdr:row>
          <xdr:rowOff>161925</xdr:rowOff>
        </xdr:from>
        <xdr:to>
          <xdr:col>1</xdr:col>
          <xdr:colOff>228600</xdr:colOff>
          <xdr:row>179</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178</xdr:row>
          <xdr:rowOff>161925</xdr:rowOff>
        </xdr:from>
        <xdr:to>
          <xdr:col>1</xdr:col>
          <xdr:colOff>228600</xdr:colOff>
          <xdr:row>179</xdr:row>
          <xdr:rowOff>190500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179</xdr:row>
          <xdr:rowOff>161925</xdr:rowOff>
        </xdr:from>
        <xdr:to>
          <xdr:col>1</xdr:col>
          <xdr:colOff>228600</xdr:colOff>
          <xdr:row>180</xdr:row>
          <xdr:rowOff>190500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180</xdr:row>
          <xdr:rowOff>161925</xdr:rowOff>
        </xdr:from>
        <xdr:to>
          <xdr:col>1</xdr:col>
          <xdr:colOff>228600</xdr:colOff>
          <xdr:row>181</xdr:row>
          <xdr:rowOff>190500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181</xdr:row>
          <xdr:rowOff>152400</xdr:rowOff>
        </xdr:from>
        <xdr:to>
          <xdr:col>1</xdr:col>
          <xdr:colOff>228600</xdr:colOff>
          <xdr:row>182</xdr:row>
          <xdr:rowOff>190500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182</xdr:row>
          <xdr:rowOff>152400</xdr:rowOff>
        </xdr:from>
        <xdr:to>
          <xdr:col>1</xdr:col>
          <xdr:colOff>228600</xdr:colOff>
          <xdr:row>183</xdr:row>
          <xdr:rowOff>190500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169</xdr:row>
          <xdr:rowOff>171450</xdr:rowOff>
        </xdr:from>
        <xdr:to>
          <xdr:col>2</xdr:col>
          <xdr:colOff>219075</xdr:colOff>
          <xdr:row>171</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160</xdr:row>
          <xdr:rowOff>161925</xdr:rowOff>
        </xdr:from>
        <xdr:to>
          <xdr:col>1</xdr:col>
          <xdr:colOff>228600</xdr:colOff>
          <xdr:row>162</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170</xdr:row>
          <xdr:rowOff>180975</xdr:rowOff>
        </xdr:from>
        <xdr:to>
          <xdr:col>2</xdr:col>
          <xdr:colOff>219075</xdr:colOff>
          <xdr:row>172</xdr:row>
          <xdr:rowOff>9525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176</xdr:row>
          <xdr:rowOff>180975</xdr:rowOff>
        </xdr:from>
        <xdr:to>
          <xdr:col>2</xdr:col>
          <xdr:colOff>219075</xdr:colOff>
          <xdr:row>178</xdr:row>
          <xdr:rowOff>9525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177</xdr:row>
          <xdr:rowOff>161925</xdr:rowOff>
        </xdr:from>
        <xdr:to>
          <xdr:col>2</xdr:col>
          <xdr:colOff>219075</xdr:colOff>
          <xdr:row>179</xdr:row>
          <xdr:rowOff>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178</xdr:row>
          <xdr:rowOff>161925</xdr:rowOff>
        </xdr:from>
        <xdr:to>
          <xdr:col>2</xdr:col>
          <xdr:colOff>219075</xdr:colOff>
          <xdr:row>179</xdr:row>
          <xdr:rowOff>190500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179</xdr:row>
          <xdr:rowOff>161925</xdr:rowOff>
        </xdr:from>
        <xdr:to>
          <xdr:col>2</xdr:col>
          <xdr:colOff>219075</xdr:colOff>
          <xdr:row>180</xdr:row>
          <xdr:rowOff>190500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180</xdr:row>
          <xdr:rowOff>152400</xdr:rowOff>
        </xdr:from>
        <xdr:to>
          <xdr:col>2</xdr:col>
          <xdr:colOff>228600</xdr:colOff>
          <xdr:row>181</xdr:row>
          <xdr:rowOff>190500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181</xdr:row>
          <xdr:rowOff>152400</xdr:rowOff>
        </xdr:from>
        <xdr:to>
          <xdr:col>2</xdr:col>
          <xdr:colOff>228600</xdr:colOff>
          <xdr:row>182</xdr:row>
          <xdr:rowOff>190500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182</xdr:row>
          <xdr:rowOff>152400</xdr:rowOff>
        </xdr:from>
        <xdr:to>
          <xdr:col>2</xdr:col>
          <xdr:colOff>228600</xdr:colOff>
          <xdr:row>183</xdr:row>
          <xdr:rowOff>190500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170</xdr:row>
          <xdr:rowOff>180975</xdr:rowOff>
        </xdr:from>
        <xdr:to>
          <xdr:col>9</xdr:col>
          <xdr:colOff>228600</xdr:colOff>
          <xdr:row>172</xdr:row>
          <xdr:rowOff>9525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176</xdr:row>
          <xdr:rowOff>180975</xdr:rowOff>
        </xdr:from>
        <xdr:to>
          <xdr:col>9</xdr:col>
          <xdr:colOff>228600</xdr:colOff>
          <xdr:row>178</xdr:row>
          <xdr:rowOff>9525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177</xdr:row>
          <xdr:rowOff>161925</xdr:rowOff>
        </xdr:from>
        <xdr:to>
          <xdr:col>9</xdr:col>
          <xdr:colOff>228600</xdr:colOff>
          <xdr:row>179</xdr:row>
          <xdr:rowOff>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178</xdr:row>
          <xdr:rowOff>161925</xdr:rowOff>
        </xdr:from>
        <xdr:to>
          <xdr:col>9</xdr:col>
          <xdr:colOff>228600</xdr:colOff>
          <xdr:row>179</xdr:row>
          <xdr:rowOff>190500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179</xdr:row>
          <xdr:rowOff>161925</xdr:rowOff>
        </xdr:from>
        <xdr:to>
          <xdr:col>9</xdr:col>
          <xdr:colOff>228600</xdr:colOff>
          <xdr:row>180</xdr:row>
          <xdr:rowOff>190500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180</xdr:row>
          <xdr:rowOff>152400</xdr:rowOff>
        </xdr:from>
        <xdr:to>
          <xdr:col>9</xdr:col>
          <xdr:colOff>228600</xdr:colOff>
          <xdr:row>181</xdr:row>
          <xdr:rowOff>190500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181</xdr:row>
          <xdr:rowOff>152400</xdr:rowOff>
        </xdr:from>
        <xdr:to>
          <xdr:col>9</xdr:col>
          <xdr:colOff>228600</xdr:colOff>
          <xdr:row>182</xdr:row>
          <xdr:rowOff>190500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182</xdr:row>
          <xdr:rowOff>152400</xdr:rowOff>
        </xdr:from>
        <xdr:to>
          <xdr:col>9</xdr:col>
          <xdr:colOff>228600</xdr:colOff>
          <xdr:row>183</xdr:row>
          <xdr:rowOff>190500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164</xdr:row>
          <xdr:rowOff>171450</xdr:rowOff>
        </xdr:from>
        <xdr:to>
          <xdr:col>9</xdr:col>
          <xdr:colOff>228600</xdr:colOff>
          <xdr:row>166</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165</xdr:row>
          <xdr:rowOff>180975</xdr:rowOff>
        </xdr:from>
        <xdr:to>
          <xdr:col>9</xdr:col>
          <xdr:colOff>228600</xdr:colOff>
          <xdr:row>167</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166</xdr:row>
          <xdr:rowOff>180975</xdr:rowOff>
        </xdr:from>
        <xdr:to>
          <xdr:col>9</xdr:col>
          <xdr:colOff>228600</xdr:colOff>
          <xdr:row>168</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167</xdr:row>
          <xdr:rowOff>180975</xdr:rowOff>
        </xdr:from>
        <xdr:to>
          <xdr:col>9</xdr:col>
          <xdr:colOff>228600</xdr:colOff>
          <xdr:row>169</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164</xdr:row>
          <xdr:rowOff>171450</xdr:rowOff>
        </xdr:from>
        <xdr:to>
          <xdr:col>1</xdr:col>
          <xdr:colOff>228600</xdr:colOff>
          <xdr:row>166</xdr:row>
          <xdr:rowOff>9525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165</xdr:row>
          <xdr:rowOff>180975</xdr:rowOff>
        </xdr:from>
        <xdr:to>
          <xdr:col>1</xdr:col>
          <xdr:colOff>228600</xdr:colOff>
          <xdr:row>167</xdr:row>
          <xdr:rowOff>9525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166</xdr:row>
          <xdr:rowOff>180975</xdr:rowOff>
        </xdr:from>
        <xdr:to>
          <xdr:col>1</xdr:col>
          <xdr:colOff>228600</xdr:colOff>
          <xdr:row>168</xdr:row>
          <xdr:rowOff>9525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167</xdr:row>
          <xdr:rowOff>180975</xdr:rowOff>
        </xdr:from>
        <xdr:to>
          <xdr:col>1</xdr:col>
          <xdr:colOff>228600</xdr:colOff>
          <xdr:row>169</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160</xdr:row>
          <xdr:rowOff>161925</xdr:rowOff>
        </xdr:from>
        <xdr:to>
          <xdr:col>9</xdr:col>
          <xdr:colOff>228600</xdr:colOff>
          <xdr:row>162</xdr:row>
          <xdr:rowOff>9525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184</xdr:row>
          <xdr:rowOff>200025</xdr:rowOff>
        </xdr:from>
        <xdr:to>
          <xdr:col>1</xdr:col>
          <xdr:colOff>228600</xdr:colOff>
          <xdr:row>186</xdr:row>
          <xdr:rowOff>38100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185</xdr:row>
          <xdr:rowOff>200025</xdr:rowOff>
        </xdr:from>
        <xdr:to>
          <xdr:col>1</xdr:col>
          <xdr:colOff>228600</xdr:colOff>
          <xdr:row>187</xdr:row>
          <xdr:rowOff>28575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186</xdr:row>
          <xdr:rowOff>190500</xdr:rowOff>
        </xdr:from>
        <xdr:to>
          <xdr:col>1</xdr:col>
          <xdr:colOff>228600</xdr:colOff>
          <xdr:row>188</xdr:row>
          <xdr:rowOff>19050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187</xdr:row>
          <xdr:rowOff>180975</xdr:rowOff>
        </xdr:from>
        <xdr:to>
          <xdr:col>1</xdr:col>
          <xdr:colOff>228600</xdr:colOff>
          <xdr:row>189</xdr:row>
          <xdr:rowOff>9525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193</xdr:row>
          <xdr:rowOff>161925</xdr:rowOff>
        </xdr:from>
        <xdr:to>
          <xdr:col>1</xdr:col>
          <xdr:colOff>228600</xdr:colOff>
          <xdr:row>194</xdr:row>
          <xdr:rowOff>190500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194</xdr:row>
          <xdr:rowOff>152400</xdr:rowOff>
        </xdr:from>
        <xdr:to>
          <xdr:col>1</xdr:col>
          <xdr:colOff>228600</xdr:colOff>
          <xdr:row>195</xdr:row>
          <xdr:rowOff>190500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195</xdr:row>
          <xdr:rowOff>152400</xdr:rowOff>
        </xdr:from>
        <xdr:to>
          <xdr:col>1</xdr:col>
          <xdr:colOff>228600</xdr:colOff>
          <xdr:row>196</xdr:row>
          <xdr:rowOff>190500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196</xdr:row>
          <xdr:rowOff>161925</xdr:rowOff>
        </xdr:from>
        <xdr:to>
          <xdr:col>1</xdr:col>
          <xdr:colOff>228600</xdr:colOff>
          <xdr:row>198</xdr:row>
          <xdr:rowOff>9525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197</xdr:row>
          <xdr:rowOff>171450</xdr:rowOff>
        </xdr:from>
        <xdr:to>
          <xdr:col>1</xdr:col>
          <xdr:colOff>228600</xdr:colOff>
          <xdr:row>199</xdr:row>
          <xdr:rowOff>9525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184</xdr:row>
          <xdr:rowOff>200025</xdr:rowOff>
        </xdr:from>
        <xdr:to>
          <xdr:col>2</xdr:col>
          <xdr:colOff>228600</xdr:colOff>
          <xdr:row>186</xdr:row>
          <xdr:rowOff>38100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185</xdr:row>
          <xdr:rowOff>200025</xdr:rowOff>
        </xdr:from>
        <xdr:to>
          <xdr:col>2</xdr:col>
          <xdr:colOff>228600</xdr:colOff>
          <xdr:row>187</xdr:row>
          <xdr:rowOff>28575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186</xdr:row>
          <xdr:rowOff>190500</xdr:rowOff>
        </xdr:from>
        <xdr:to>
          <xdr:col>2</xdr:col>
          <xdr:colOff>228600</xdr:colOff>
          <xdr:row>188</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187</xdr:row>
          <xdr:rowOff>190500</xdr:rowOff>
        </xdr:from>
        <xdr:to>
          <xdr:col>2</xdr:col>
          <xdr:colOff>228600</xdr:colOff>
          <xdr:row>189</xdr:row>
          <xdr:rowOff>19050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193</xdr:row>
          <xdr:rowOff>161925</xdr:rowOff>
        </xdr:from>
        <xdr:to>
          <xdr:col>2</xdr:col>
          <xdr:colOff>228600</xdr:colOff>
          <xdr:row>194</xdr:row>
          <xdr:rowOff>190500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194</xdr:row>
          <xdr:rowOff>152400</xdr:rowOff>
        </xdr:from>
        <xdr:to>
          <xdr:col>2</xdr:col>
          <xdr:colOff>228600</xdr:colOff>
          <xdr:row>195</xdr:row>
          <xdr:rowOff>190500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195</xdr:row>
          <xdr:rowOff>161925</xdr:rowOff>
        </xdr:from>
        <xdr:to>
          <xdr:col>2</xdr:col>
          <xdr:colOff>228600</xdr:colOff>
          <xdr:row>196</xdr:row>
          <xdr:rowOff>200025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196</xdr:row>
          <xdr:rowOff>161925</xdr:rowOff>
        </xdr:from>
        <xdr:to>
          <xdr:col>2</xdr:col>
          <xdr:colOff>228600</xdr:colOff>
          <xdr:row>198</xdr:row>
          <xdr:rowOff>9525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197</xdr:row>
          <xdr:rowOff>180975</xdr:rowOff>
        </xdr:from>
        <xdr:to>
          <xdr:col>2</xdr:col>
          <xdr:colOff>228600</xdr:colOff>
          <xdr:row>199</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199</xdr:row>
          <xdr:rowOff>171450</xdr:rowOff>
        </xdr:from>
        <xdr:to>
          <xdr:col>1</xdr:col>
          <xdr:colOff>228600</xdr:colOff>
          <xdr:row>201</xdr:row>
          <xdr:rowOff>19050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200</xdr:row>
          <xdr:rowOff>180975</xdr:rowOff>
        </xdr:from>
        <xdr:to>
          <xdr:col>1</xdr:col>
          <xdr:colOff>228600</xdr:colOff>
          <xdr:row>202</xdr:row>
          <xdr:rowOff>19050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201</xdr:row>
          <xdr:rowOff>180975</xdr:rowOff>
        </xdr:from>
        <xdr:to>
          <xdr:col>1</xdr:col>
          <xdr:colOff>228600</xdr:colOff>
          <xdr:row>203</xdr:row>
          <xdr:rowOff>19050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208</xdr:row>
          <xdr:rowOff>0</xdr:rowOff>
        </xdr:from>
        <xdr:to>
          <xdr:col>1</xdr:col>
          <xdr:colOff>228600</xdr:colOff>
          <xdr:row>209</xdr:row>
          <xdr:rowOff>38100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208</xdr:row>
          <xdr:rowOff>333375</xdr:rowOff>
        </xdr:from>
        <xdr:to>
          <xdr:col>1</xdr:col>
          <xdr:colOff>228600</xdr:colOff>
          <xdr:row>210</xdr:row>
          <xdr:rowOff>38100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209</xdr:row>
          <xdr:rowOff>152400</xdr:rowOff>
        </xdr:from>
        <xdr:to>
          <xdr:col>1</xdr:col>
          <xdr:colOff>247650</xdr:colOff>
          <xdr:row>211</xdr:row>
          <xdr:rowOff>38100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210</xdr:row>
          <xdr:rowOff>171450</xdr:rowOff>
        </xdr:from>
        <xdr:to>
          <xdr:col>1</xdr:col>
          <xdr:colOff>228600</xdr:colOff>
          <xdr:row>212</xdr:row>
          <xdr:rowOff>9525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216</xdr:row>
          <xdr:rowOff>161925</xdr:rowOff>
        </xdr:from>
        <xdr:to>
          <xdr:col>1</xdr:col>
          <xdr:colOff>228600</xdr:colOff>
          <xdr:row>218</xdr:row>
          <xdr:rowOff>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217</xdr:row>
          <xdr:rowOff>152400</xdr:rowOff>
        </xdr:from>
        <xdr:to>
          <xdr:col>1</xdr:col>
          <xdr:colOff>228600</xdr:colOff>
          <xdr:row>218</xdr:row>
          <xdr:rowOff>190500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199</xdr:row>
          <xdr:rowOff>171450</xdr:rowOff>
        </xdr:from>
        <xdr:to>
          <xdr:col>2</xdr:col>
          <xdr:colOff>228600</xdr:colOff>
          <xdr:row>201</xdr:row>
          <xdr:rowOff>19050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200</xdr:row>
          <xdr:rowOff>171450</xdr:rowOff>
        </xdr:from>
        <xdr:to>
          <xdr:col>2</xdr:col>
          <xdr:colOff>228600</xdr:colOff>
          <xdr:row>202</xdr:row>
          <xdr:rowOff>9525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201</xdr:row>
          <xdr:rowOff>171450</xdr:rowOff>
        </xdr:from>
        <xdr:to>
          <xdr:col>2</xdr:col>
          <xdr:colOff>228600</xdr:colOff>
          <xdr:row>203</xdr:row>
          <xdr:rowOff>9525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207</xdr:row>
          <xdr:rowOff>180975</xdr:rowOff>
        </xdr:from>
        <xdr:to>
          <xdr:col>2</xdr:col>
          <xdr:colOff>228600</xdr:colOff>
          <xdr:row>209</xdr:row>
          <xdr:rowOff>19050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208</xdr:row>
          <xdr:rowOff>152400</xdr:rowOff>
        </xdr:from>
        <xdr:to>
          <xdr:col>2</xdr:col>
          <xdr:colOff>228600</xdr:colOff>
          <xdr:row>210</xdr:row>
          <xdr:rowOff>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209</xdr:row>
          <xdr:rowOff>152400</xdr:rowOff>
        </xdr:from>
        <xdr:to>
          <xdr:col>2</xdr:col>
          <xdr:colOff>247650</xdr:colOff>
          <xdr:row>211</xdr:row>
          <xdr:rowOff>66675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210</xdr:row>
          <xdr:rowOff>171450</xdr:rowOff>
        </xdr:from>
        <xdr:to>
          <xdr:col>2</xdr:col>
          <xdr:colOff>228600</xdr:colOff>
          <xdr:row>212</xdr:row>
          <xdr:rowOff>9525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216</xdr:row>
          <xdr:rowOff>161925</xdr:rowOff>
        </xdr:from>
        <xdr:to>
          <xdr:col>2</xdr:col>
          <xdr:colOff>228600</xdr:colOff>
          <xdr:row>218</xdr:row>
          <xdr:rowOff>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152400</xdr:rowOff>
        </xdr:from>
        <xdr:to>
          <xdr:col>2</xdr:col>
          <xdr:colOff>228600</xdr:colOff>
          <xdr:row>218</xdr:row>
          <xdr:rowOff>190500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200</xdr:row>
          <xdr:rowOff>190500</xdr:rowOff>
        </xdr:from>
        <xdr:to>
          <xdr:col>9</xdr:col>
          <xdr:colOff>228600</xdr:colOff>
          <xdr:row>202</xdr:row>
          <xdr:rowOff>28575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199</xdr:row>
          <xdr:rowOff>190500</xdr:rowOff>
        </xdr:from>
        <xdr:to>
          <xdr:col>9</xdr:col>
          <xdr:colOff>228600</xdr:colOff>
          <xdr:row>201</xdr:row>
          <xdr:rowOff>28575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201</xdr:row>
          <xdr:rowOff>180975</xdr:rowOff>
        </xdr:from>
        <xdr:to>
          <xdr:col>9</xdr:col>
          <xdr:colOff>228600</xdr:colOff>
          <xdr:row>203</xdr:row>
          <xdr:rowOff>19050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208</xdr:row>
          <xdr:rowOff>171450</xdr:rowOff>
        </xdr:from>
        <xdr:to>
          <xdr:col>9</xdr:col>
          <xdr:colOff>257175</xdr:colOff>
          <xdr:row>210</xdr:row>
          <xdr:rowOff>47625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209</xdr:row>
          <xdr:rowOff>152400</xdr:rowOff>
        </xdr:from>
        <xdr:to>
          <xdr:col>9</xdr:col>
          <xdr:colOff>238125</xdr:colOff>
          <xdr:row>211</xdr:row>
          <xdr:rowOff>57150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210</xdr:row>
          <xdr:rowOff>171450</xdr:rowOff>
        </xdr:from>
        <xdr:to>
          <xdr:col>9</xdr:col>
          <xdr:colOff>228600</xdr:colOff>
          <xdr:row>212</xdr:row>
          <xdr:rowOff>9525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216</xdr:row>
          <xdr:rowOff>180975</xdr:rowOff>
        </xdr:from>
        <xdr:to>
          <xdr:col>9</xdr:col>
          <xdr:colOff>228600</xdr:colOff>
          <xdr:row>218</xdr:row>
          <xdr:rowOff>19050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217</xdr:row>
          <xdr:rowOff>152400</xdr:rowOff>
        </xdr:from>
        <xdr:to>
          <xdr:col>1</xdr:col>
          <xdr:colOff>228600</xdr:colOff>
          <xdr:row>218</xdr:row>
          <xdr:rowOff>190500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218</xdr:row>
          <xdr:rowOff>152400</xdr:rowOff>
        </xdr:from>
        <xdr:to>
          <xdr:col>1</xdr:col>
          <xdr:colOff>228600</xdr:colOff>
          <xdr:row>219</xdr:row>
          <xdr:rowOff>190500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152400</xdr:rowOff>
        </xdr:from>
        <xdr:to>
          <xdr:col>1</xdr:col>
          <xdr:colOff>228600</xdr:colOff>
          <xdr:row>220</xdr:row>
          <xdr:rowOff>190500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152400</xdr:rowOff>
        </xdr:from>
        <xdr:to>
          <xdr:col>1</xdr:col>
          <xdr:colOff>228600</xdr:colOff>
          <xdr:row>221</xdr:row>
          <xdr:rowOff>190500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152400</xdr:rowOff>
        </xdr:from>
        <xdr:to>
          <xdr:col>2</xdr:col>
          <xdr:colOff>228600</xdr:colOff>
          <xdr:row>218</xdr:row>
          <xdr:rowOff>190500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218</xdr:row>
          <xdr:rowOff>152400</xdr:rowOff>
        </xdr:from>
        <xdr:to>
          <xdr:col>2</xdr:col>
          <xdr:colOff>228600</xdr:colOff>
          <xdr:row>219</xdr:row>
          <xdr:rowOff>190500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219</xdr:row>
          <xdr:rowOff>152400</xdr:rowOff>
        </xdr:from>
        <xdr:to>
          <xdr:col>2</xdr:col>
          <xdr:colOff>228600</xdr:colOff>
          <xdr:row>220</xdr:row>
          <xdr:rowOff>190500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220</xdr:row>
          <xdr:rowOff>152400</xdr:rowOff>
        </xdr:from>
        <xdr:to>
          <xdr:col>2</xdr:col>
          <xdr:colOff>228600</xdr:colOff>
          <xdr:row>221</xdr:row>
          <xdr:rowOff>190500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217</xdr:row>
          <xdr:rowOff>171450</xdr:rowOff>
        </xdr:from>
        <xdr:to>
          <xdr:col>9</xdr:col>
          <xdr:colOff>228600</xdr:colOff>
          <xdr:row>219</xdr:row>
          <xdr:rowOff>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218</xdr:row>
          <xdr:rowOff>161925</xdr:rowOff>
        </xdr:from>
        <xdr:to>
          <xdr:col>9</xdr:col>
          <xdr:colOff>228600</xdr:colOff>
          <xdr:row>220</xdr:row>
          <xdr:rowOff>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219</xdr:row>
          <xdr:rowOff>161925</xdr:rowOff>
        </xdr:from>
        <xdr:to>
          <xdr:col>9</xdr:col>
          <xdr:colOff>228600</xdr:colOff>
          <xdr:row>220</xdr:row>
          <xdr:rowOff>190500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220</xdr:row>
          <xdr:rowOff>152400</xdr:rowOff>
        </xdr:from>
        <xdr:to>
          <xdr:col>9</xdr:col>
          <xdr:colOff>228600</xdr:colOff>
          <xdr:row>221</xdr:row>
          <xdr:rowOff>190500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169</xdr:row>
          <xdr:rowOff>161925</xdr:rowOff>
        </xdr:from>
        <xdr:to>
          <xdr:col>1</xdr:col>
          <xdr:colOff>228600</xdr:colOff>
          <xdr:row>171</xdr:row>
          <xdr:rowOff>9525</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160</xdr:row>
          <xdr:rowOff>171450</xdr:rowOff>
        </xdr:from>
        <xdr:to>
          <xdr:col>2</xdr:col>
          <xdr:colOff>228600</xdr:colOff>
          <xdr:row>162</xdr:row>
          <xdr:rowOff>19050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164</xdr:row>
          <xdr:rowOff>180975</xdr:rowOff>
        </xdr:from>
        <xdr:to>
          <xdr:col>2</xdr:col>
          <xdr:colOff>228600</xdr:colOff>
          <xdr:row>166</xdr:row>
          <xdr:rowOff>19050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169</xdr:row>
          <xdr:rowOff>171450</xdr:rowOff>
        </xdr:from>
        <xdr:to>
          <xdr:col>9</xdr:col>
          <xdr:colOff>219075</xdr:colOff>
          <xdr:row>171</xdr:row>
          <xdr:rowOff>9525</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165</xdr:row>
          <xdr:rowOff>180975</xdr:rowOff>
        </xdr:from>
        <xdr:to>
          <xdr:col>2</xdr:col>
          <xdr:colOff>228600</xdr:colOff>
          <xdr:row>167</xdr:row>
          <xdr:rowOff>19050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166</xdr:row>
          <xdr:rowOff>180975</xdr:rowOff>
        </xdr:from>
        <xdr:to>
          <xdr:col>2</xdr:col>
          <xdr:colOff>228600</xdr:colOff>
          <xdr:row>168</xdr:row>
          <xdr:rowOff>19050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167</xdr:row>
          <xdr:rowOff>180975</xdr:rowOff>
        </xdr:from>
        <xdr:to>
          <xdr:col>2</xdr:col>
          <xdr:colOff>228600</xdr:colOff>
          <xdr:row>169</xdr:row>
          <xdr:rowOff>19050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91108</xdr:colOff>
      <xdr:row>160</xdr:row>
      <xdr:rowOff>170525</xdr:rowOff>
    </xdr:from>
    <xdr:to>
      <xdr:col>10</xdr:col>
      <xdr:colOff>566308</xdr:colOff>
      <xdr:row>166</xdr:row>
      <xdr:rowOff>13009</xdr:rowOff>
    </xdr:to>
    <xdr:sp macro="" textlink="">
      <xdr:nvSpPr>
        <xdr:cNvPr id="149" name="左矢印 148"/>
        <xdr:cNvSpPr/>
      </xdr:nvSpPr>
      <xdr:spPr>
        <a:xfrm>
          <a:off x="8305020" y="28073172"/>
          <a:ext cx="475200" cy="391572"/>
        </a:xfrm>
        <a:prstGeom prst="leftArrow">
          <a:avLst>
            <a:gd name="adj1" fmla="val 50000"/>
            <a:gd name="adj2" fmla="val 622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2402</xdr:colOff>
      <xdr:row>159</xdr:row>
      <xdr:rowOff>8885</xdr:rowOff>
    </xdr:from>
    <xdr:to>
      <xdr:col>31</xdr:col>
      <xdr:colOff>81643</xdr:colOff>
      <xdr:row>177</xdr:row>
      <xdr:rowOff>163286</xdr:rowOff>
    </xdr:to>
    <xdr:sp macro="" textlink="">
      <xdr:nvSpPr>
        <xdr:cNvPr id="10" name="テキスト ボックス 9"/>
        <xdr:cNvSpPr txBox="1"/>
      </xdr:nvSpPr>
      <xdr:spPr>
        <a:xfrm>
          <a:off x="9527402" y="27019064"/>
          <a:ext cx="5522098" cy="3801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チェックおよび、記入された内容が、</a:t>
          </a:r>
          <a:endParaRPr kumimoji="1" lang="en-US" altLang="ja-JP" sz="1200">
            <a:solidFill>
              <a:srgbClr val="FF0000"/>
            </a:solidFill>
          </a:endParaRPr>
        </a:p>
        <a:p>
          <a:r>
            <a:rPr kumimoji="1" lang="ja-JP" altLang="en-US" sz="1200">
              <a:solidFill>
                <a:srgbClr val="FF0000"/>
              </a:solidFill>
            </a:rPr>
            <a:t>タイムラインおよび、避難計画に反映されます。</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FF0000"/>
              </a:solidFill>
            </a:rPr>
            <a:t>白いセルは、事例を記載しています。</a:t>
          </a:r>
          <a:endParaRPr kumimoji="1" lang="en-US" altLang="ja-JP" sz="1200">
            <a:solidFill>
              <a:srgbClr val="FF0000"/>
            </a:solidFill>
          </a:endParaRPr>
        </a:p>
        <a:p>
          <a:r>
            <a:rPr kumimoji="1" lang="ja-JP" altLang="en-US" sz="1200">
              <a:solidFill>
                <a:srgbClr val="FF0000"/>
              </a:solidFill>
            </a:rPr>
            <a:t>該当項目にチェックをしてください。</a:t>
          </a:r>
          <a:endParaRPr kumimoji="1" lang="en-US" altLang="ja-JP" sz="1200">
            <a:solidFill>
              <a:srgbClr val="FF0000"/>
            </a:solidFill>
          </a:endParaRPr>
        </a:p>
        <a:p>
          <a:r>
            <a:rPr kumimoji="1" lang="ja-JP" altLang="en-US" sz="1200">
              <a:solidFill>
                <a:srgbClr val="FF0000"/>
              </a:solidFill>
            </a:rPr>
            <a:t>色付セルは、各施設で必要な対応等を記入ください。</a:t>
          </a:r>
          <a:endParaRPr kumimoji="1" lang="en-US" altLang="ja-JP" sz="1200">
            <a:solidFill>
              <a:srgbClr val="FF0000"/>
            </a:solidFill>
          </a:endParaRPr>
        </a:p>
        <a:p>
          <a:r>
            <a:rPr kumimoji="1" lang="ja-JP" altLang="en-US" sz="1200">
              <a:solidFill>
                <a:srgbClr val="FF0000"/>
              </a:solidFill>
            </a:rPr>
            <a:t>チェックは忘れずに入れてください。</a:t>
          </a:r>
          <a:endParaRPr kumimoji="1" lang="en-US" altLang="ja-JP" sz="1200">
            <a:solidFill>
              <a:srgbClr val="FF0000"/>
            </a:solidFill>
          </a:endParaRPr>
        </a:p>
        <a:p>
          <a:endParaRPr kumimoji="1" lang="en-US" altLang="ja-JP" sz="1200">
            <a:solidFill>
              <a:srgbClr val="FF0000"/>
            </a:solidFill>
          </a:endParaRPr>
        </a:p>
        <a:p>
          <a:r>
            <a:rPr kumimoji="1" lang="en-US" altLang="ja-JP" sz="1200">
              <a:solidFill>
                <a:srgbClr val="FF0000"/>
              </a:solidFill>
            </a:rPr>
            <a:t>※</a:t>
          </a:r>
          <a:r>
            <a:rPr kumimoji="1" lang="ja-JP" altLang="en-US" sz="1200">
              <a:solidFill>
                <a:srgbClr val="FF0000"/>
              </a:solidFill>
            </a:rPr>
            <a:t>シートの性質上、文字がつぶれたりする場合がありますので、その場合は適宜エクセルシートの大きさを変えるなどで表示内容を調整してください。</a:t>
          </a:r>
        </a:p>
        <a:p>
          <a:endParaRPr kumimoji="1" lang="en-US" altLang="ja-JP" sz="1200">
            <a:solidFill>
              <a:srgbClr val="FF0000"/>
            </a:solidFill>
          </a:endParaRPr>
        </a:p>
        <a:p>
          <a:r>
            <a:rPr kumimoji="1" lang="en-US" altLang="ja-JP" sz="1200">
              <a:solidFill>
                <a:srgbClr val="FF0000"/>
              </a:solidFill>
            </a:rPr>
            <a:t>※</a:t>
          </a:r>
          <a:r>
            <a:rPr kumimoji="1" lang="ja-JP" altLang="en-US" sz="1200">
              <a:solidFill>
                <a:srgbClr val="FF0000"/>
              </a:solidFill>
            </a:rPr>
            <a:t>出力シートの内容の修正は、直接出力シートに対して行ってください。</a:t>
          </a:r>
          <a:endParaRPr kumimoji="1" lang="en-US" altLang="ja-JP" sz="1200">
            <a:solidFill>
              <a:srgbClr val="FF0000"/>
            </a:solidFill>
          </a:endParaRPr>
        </a:p>
        <a:p>
          <a:endParaRPr kumimoji="1" lang="en-US" altLang="ja-JP" sz="1200">
            <a:solidFill>
              <a:srgbClr val="FF0000"/>
            </a:solidFill>
          </a:endParaRPr>
        </a:p>
        <a:p>
          <a:r>
            <a:rPr kumimoji="1" lang="en-US" altLang="ja-JP" sz="1200">
              <a:solidFill>
                <a:srgbClr val="FF0000"/>
              </a:solidFill>
            </a:rPr>
            <a:t>※</a:t>
          </a:r>
          <a:r>
            <a:rPr kumimoji="1" lang="ja-JP" altLang="en-US" sz="1200">
              <a:solidFill>
                <a:srgbClr val="FF0000"/>
              </a:solidFill>
            </a:rPr>
            <a:t>入力されている分数は入力例です。標準とする数字ではありません。</a:t>
          </a:r>
          <a:endParaRPr kumimoji="1" lang="en-US" altLang="ja-JP" sz="1200">
            <a:solidFill>
              <a:srgbClr val="FF0000"/>
            </a:solidFill>
          </a:endParaRPr>
        </a:p>
        <a:p>
          <a:r>
            <a:rPr kumimoji="1" lang="ja-JP" altLang="en-US" sz="1200">
              <a:solidFill>
                <a:srgbClr val="FF0000"/>
              </a:solidFill>
            </a:rPr>
            <a:t>　　利用者数や状況等にあわせて修正してください。</a:t>
          </a:r>
          <a:endParaRPr kumimoji="1" lang="en-US" altLang="ja-JP" sz="1200">
            <a:solidFill>
              <a:srgbClr val="FF0000"/>
            </a:solidFill>
          </a:endParaRPr>
        </a:p>
        <a:p>
          <a:endParaRPr kumimoji="1" lang="en-US" altLang="ja-JP" sz="12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221</xdr:row>
          <xdr:rowOff>180975</xdr:rowOff>
        </xdr:from>
        <xdr:to>
          <xdr:col>1</xdr:col>
          <xdr:colOff>228600</xdr:colOff>
          <xdr:row>223</xdr:row>
          <xdr:rowOff>9525</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221</xdr:row>
          <xdr:rowOff>180975</xdr:rowOff>
        </xdr:from>
        <xdr:to>
          <xdr:col>2</xdr:col>
          <xdr:colOff>228600</xdr:colOff>
          <xdr:row>223</xdr:row>
          <xdr:rowOff>9525</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221</xdr:row>
          <xdr:rowOff>180975</xdr:rowOff>
        </xdr:from>
        <xdr:to>
          <xdr:col>9</xdr:col>
          <xdr:colOff>228600</xdr:colOff>
          <xdr:row>223</xdr:row>
          <xdr:rowOff>9525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222</xdr:row>
          <xdr:rowOff>171450</xdr:rowOff>
        </xdr:from>
        <xdr:to>
          <xdr:col>1</xdr:col>
          <xdr:colOff>228600</xdr:colOff>
          <xdr:row>224</xdr:row>
          <xdr:rowOff>9525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222</xdr:row>
          <xdr:rowOff>180975</xdr:rowOff>
        </xdr:from>
        <xdr:to>
          <xdr:col>2</xdr:col>
          <xdr:colOff>228600</xdr:colOff>
          <xdr:row>224</xdr:row>
          <xdr:rowOff>9525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222</xdr:row>
          <xdr:rowOff>180975</xdr:rowOff>
        </xdr:from>
        <xdr:to>
          <xdr:col>9</xdr:col>
          <xdr:colOff>228600</xdr:colOff>
          <xdr:row>224</xdr:row>
          <xdr:rowOff>9525</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223</xdr:row>
          <xdr:rowOff>180975</xdr:rowOff>
        </xdr:from>
        <xdr:to>
          <xdr:col>2</xdr:col>
          <xdr:colOff>228600</xdr:colOff>
          <xdr:row>225</xdr:row>
          <xdr:rowOff>9525</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223</xdr:row>
          <xdr:rowOff>180975</xdr:rowOff>
        </xdr:from>
        <xdr:to>
          <xdr:col>9</xdr:col>
          <xdr:colOff>228600</xdr:colOff>
          <xdr:row>225</xdr:row>
          <xdr:rowOff>9525</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225</xdr:row>
          <xdr:rowOff>171450</xdr:rowOff>
        </xdr:from>
        <xdr:to>
          <xdr:col>1</xdr:col>
          <xdr:colOff>228600</xdr:colOff>
          <xdr:row>227</xdr:row>
          <xdr:rowOff>9525</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225</xdr:row>
          <xdr:rowOff>171450</xdr:rowOff>
        </xdr:from>
        <xdr:to>
          <xdr:col>2</xdr:col>
          <xdr:colOff>228600</xdr:colOff>
          <xdr:row>227</xdr:row>
          <xdr:rowOff>9525</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225</xdr:row>
          <xdr:rowOff>171450</xdr:rowOff>
        </xdr:from>
        <xdr:to>
          <xdr:col>9</xdr:col>
          <xdr:colOff>228600</xdr:colOff>
          <xdr:row>227</xdr:row>
          <xdr:rowOff>9525</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226</xdr:row>
          <xdr:rowOff>171450</xdr:rowOff>
        </xdr:from>
        <xdr:to>
          <xdr:col>1</xdr:col>
          <xdr:colOff>228600</xdr:colOff>
          <xdr:row>228</xdr:row>
          <xdr:rowOff>9525</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226</xdr:row>
          <xdr:rowOff>171450</xdr:rowOff>
        </xdr:from>
        <xdr:to>
          <xdr:col>2</xdr:col>
          <xdr:colOff>228600</xdr:colOff>
          <xdr:row>228</xdr:row>
          <xdr:rowOff>9525</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226</xdr:row>
          <xdr:rowOff>171450</xdr:rowOff>
        </xdr:from>
        <xdr:to>
          <xdr:col>9</xdr:col>
          <xdr:colOff>228600</xdr:colOff>
          <xdr:row>228</xdr:row>
          <xdr:rowOff>9525</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227</xdr:row>
          <xdr:rowOff>171450</xdr:rowOff>
        </xdr:from>
        <xdr:to>
          <xdr:col>1</xdr:col>
          <xdr:colOff>228600</xdr:colOff>
          <xdr:row>229</xdr:row>
          <xdr:rowOff>9525</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227</xdr:row>
          <xdr:rowOff>171450</xdr:rowOff>
        </xdr:from>
        <xdr:to>
          <xdr:col>2</xdr:col>
          <xdr:colOff>228600</xdr:colOff>
          <xdr:row>229</xdr:row>
          <xdr:rowOff>9525</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227</xdr:row>
          <xdr:rowOff>171450</xdr:rowOff>
        </xdr:from>
        <xdr:to>
          <xdr:col>9</xdr:col>
          <xdr:colOff>228600</xdr:colOff>
          <xdr:row>229</xdr:row>
          <xdr:rowOff>9525</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223</xdr:row>
          <xdr:rowOff>171450</xdr:rowOff>
        </xdr:from>
        <xdr:to>
          <xdr:col>1</xdr:col>
          <xdr:colOff>228600</xdr:colOff>
          <xdr:row>225</xdr:row>
          <xdr:rowOff>9525</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161</xdr:row>
          <xdr:rowOff>171450</xdr:rowOff>
        </xdr:from>
        <xdr:to>
          <xdr:col>1</xdr:col>
          <xdr:colOff>228600</xdr:colOff>
          <xdr:row>163</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161</xdr:row>
          <xdr:rowOff>171450</xdr:rowOff>
        </xdr:from>
        <xdr:to>
          <xdr:col>9</xdr:col>
          <xdr:colOff>228600</xdr:colOff>
          <xdr:row>163</xdr:row>
          <xdr:rowOff>9525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161</xdr:row>
          <xdr:rowOff>180975</xdr:rowOff>
        </xdr:from>
        <xdr:to>
          <xdr:col>2</xdr:col>
          <xdr:colOff>228600</xdr:colOff>
          <xdr:row>163</xdr:row>
          <xdr:rowOff>19050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162</xdr:row>
          <xdr:rowOff>171450</xdr:rowOff>
        </xdr:from>
        <xdr:to>
          <xdr:col>1</xdr:col>
          <xdr:colOff>228600</xdr:colOff>
          <xdr:row>164</xdr:row>
          <xdr:rowOff>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162</xdr:row>
          <xdr:rowOff>171450</xdr:rowOff>
        </xdr:from>
        <xdr:to>
          <xdr:col>9</xdr:col>
          <xdr:colOff>228600</xdr:colOff>
          <xdr:row>164</xdr:row>
          <xdr:rowOff>9525</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162</xdr:row>
          <xdr:rowOff>180975</xdr:rowOff>
        </xdr:from>
        <xdr:to>
          <xdr:col>2</xdr:col>
          <xdr:colOff>228600</xdr:colOff>
          <xdr:row>164</xdr:row>
          <xdr:rowOff>19050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163</xdr:row>
          <xdr:rowOff>171450</xdr:rowOff>
        </xdr:from>
        <xdr:to>
          <xdr:col>9</xdr:col>
          <xdr:colOff>228600</xdr:colOff>
          <xdr:row>165</xdr:row>
          <xdr:rowOff>9525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163</xdr:row>
          <xdr:rowOff>180975</xdr:rowOff>
        </xdr:from>
        <xdr:to>
          <xdr:col>2</xdr:col>
          <xdr:colOff>228600</xdr:colOff>
          <xdr:row>165</xdr:row>
          <xdr:rowOff>19050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163</xdr:row>
          <xdr:rowOff>171450</xdr:rowOff>
        </xdr:from>
        <xdr:to>
          <xdr:col>1</xdr:col>
          <xdr:colOff>228600</xdr:colOff>
          <xdr:row>165</xdr:row>
          <xdr:rowOff>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171</xdr:row>
          <xdr:rowOff>180975</xdr:rowOff>
        </xdr:from>
        <xdr:to>
          <xdr:col>1</xdr:col>
          <xdr:colOff>228600</xdr:colOff>
          <xdr:row>173</xdr:row>
          <xdr:rowOff>9525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172</xdr:row>
          <xdr:rowOff>171450</xdr:rowOff>
        </xdr:from>
        <xdr:to>
          <xdr:col>1</xdr:col>
          <xdr:colOff>228600</xdr:colOff>
          <xdr:row>174</xdr:row>
          <xdr:rowOff>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173</xdr:row>
          <xdr:rowOff>171450</xdr:rowOff>
        </xdr:from>
        <xdr:to>
          <xdr:col>1</xdr:col>
          <xdr:colOff>228600</xdr:colOff>
          <xdr:row>175</xdr:row>
          <xdr:rowOff>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174</xdr:row>
          <xdr:rowOff>171450</xdr:rowOff>
        </xdr:from>
        <xdr:to>
          <xdr:col>1</xdr:col>
          <xdr:colOff>228600</xdr:colOff>
          <xdr:row>176</xdr:row>
          <xdr:rowOff>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171</xdr:row>
          <xdr:rowOff>180975</xdr:rowOff>
        </xdr:from>
        <xdr:to>
          <xdr:col>2</xdr:col>
          <xdr:colOff>219075</xdr:colOff>
          <xdr:row>173</xdr:row>
          <xdr:rowOff>9525</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172</xdr:row>
          <xdr:rowOff>171450</xdr:rowOff>
        </xdr:from>
        <xdr:to>
          <xdr:col>2</xdr:col>
          <xdr:colOff>219075</xdr:colOff>
          <xdr:row>174</xdr:row>
          <xdr:rowOff>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173</xdr:row>
          <xdr:rowOff>171450</xdr:rowOff>
        </xdr:from>
        <xdr:to>
          <xdr:col>2</xdr:col>
          <xdr:colOff>219075</xdr:colOff>
          <xdr:row>175</xdr:row>
          <xdr:rowOff>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174</xdr:row>
          <xdr:rowOff>171450</xdr:rowOff>
        </xdr:from>
        <xdr:to>
          <xdr:col>2</xdr:col>
          <xdr:colOff>219075</xdr:colOff>
          <xdr:row>176</xdr:row>
          <xdr:rowOff>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171</xdr:row>
          <xdr:rowOff>180975</xdr:rowOff>
        </xdr:from>
        <xdr:to>
          <xdr:col>9</xdr:col>
          <xdr:colOff>228600</xdr:colOff>
          <xdr:row>173</xdr:row>
          <xdr:rowOff>9525</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172</xdr:row>
          <xdr:rowOff>171450</xdr:rowOff>
        </xdr:from>
        <xdr:to>
          <xdr:col>9</xdr:col>
          <xdr:colOff>228600</xdr:colOff>
          <xdr:row>174</xdr:row>
          <xdr:rowOff>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173</xdr:row>
          <xdr:rowOff>171450</xdr:rowOff>
        </xdr:from>
        <xdr:to>
          <xdr:col>9</xdr:col>
          <xdr:colOff>228600</xdr:colOff>
          <xdr:row>175</xdr:row>
          <xdr:rowOff>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174</xdr:row>
          <xdr:rowOff>171450</xdr:rowOff>
        </xdr:from>
        <xdr:to>
          <xdr:col>9</xdr:col>
          <xdr:colOff>228600</xdr:colOff>
          <xdr:row>176</xdr:row>
          <xdr:rowOff>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175</xdr:row>
          <xdr:rowOff>171450</xdr:rowOff>
        </xdr:from>
        <xdr:to>
          <xdr:col>1</xdr:col>
          <xdr:colOff>228600</xdr:colOff>
          <xdr:row>177</xdr:row>
          <xdr:rowOff>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175</xdr:row>
          <xdr:rowOff>171450</xdr:rowOff>
        </xdr:from>
        <xdr:to>
          <xdr:col>2</xdr:col>
          <xdr:colOff>219075</xdr:colOff>
          <xdr:row>177</xdr:row>
          <xdr:rowOff>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175</xdr:row>
          <xdr:rowOff>171450</xdr:rowOff>
        </xdr:from>
        <xdr:to>
          <xdr:col>9</xdr:col>
          <xdr:colOff>228600</xdr:colOff>
          <xdr:row>177</xdr:row>
          <xdr:rowOff>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171450</xdr:rowOff>
        </xdr:from>
        <xdr:to>
          <xdr:col>1</xdr:col>
          <xdr:colOff>228600</xdr:colOff>
          <xdr:row>190</xdr:row>
          <xdr:rowOff>9525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189</xdr:row>
          <xdr:rowOff>171450</xdr:rowOff>
        </xdr:from>
        <xdr:to>
          <xdr:col>1</xdr:col>
          <xdr:colOff>228600</xdr:colOff>
          <xdr:row>191</xdr:row>
          <xdr:rowOff>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171450</xdr:rowOff>
        </xdr:from>
        <xdr:to>
          <xdr:col>1</xdr:col>
          <xdr:colOff>228600</xdr:colOff>
          <xdr:row>192</xdr:row>
          <xdr:rowOff>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191</xdr:row>
          <xdr:rowOff>161925</xdr:rowOff>
        </xdr:from>
        <xdr:to>
          <xdr:col>1</xdr:col>
          <xdr:colOff>228600</xdr:colOff>
          <xdr:row>192</xdr:row>
          <xdr:rowOff>200025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192</xdr:row>
          <xdr:rowOff>161925</xdr:rowOff>
        </xdr:from>
        <xdr:to>
          <xdr:col>1</xdr:col>
          <xdr:colOff>228600</xdr:colOff>
          <xdr:row>193</xdr:row>
          <xdr:rowOff>190500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188</xdr:row>
          <xdr:rowOff>180975</xdr:rowOff>
        </xdr:from>
        <xdr:to>
          <xdr:col>2</xdr:col>
          <xdr:colOff>228600</xdr:colOff>
          <xdr:row>190</xdr:row>
          <xdr:rowOff>19050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189</xdr:row>
          <xdr:rowOff>180975</xdr:rowOff>
        </xdr:from>
        <xdr:to>
          <xdr:col>2</xdr:col>
          <xdr:colOff>228600</xdr:colOff>
          <xdr:row>191</xdr:row>
          <xdr:rowOff>9525</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190</xdr:row>
          <xdr:rowOff>171450</xdr:rowOff>
        </xdr:from>
        <xdr:to>
          <xdr:col>2</xdr:col>
          <xdr:colOff>228600</xdr:colOff>
          <xdr:row>192</xdr:row>
          <xdr:rowOff>9525</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191</xdr:row>
          <xdr:rowOff>171450</xdr:rowOff>
        </xdr:from>
        <xdr:to>
          <xdr:col>2</xdr:col>
          <xdr:colOff>228600</xdr:colOff>
          <xdr:row>193</xdr:row>
          <xdr:rowOff>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192</xdr:row>
          <xdr:rowOff>161925</xdr:rowOff>
        </xdr:from>
        <xdr:to>
          <xdr:col>2</xdr:col>
          <xdr:colOff>228600</xdr:colOff>
          <xdr:row>193</xdr:row>
          <xdr:rowOff>200025</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185</xdr:row>
          <xdr:rowOff>180975</xdr:rowOff>
        </xdr:from>
        <xdr:to>
          <xdr:col>9</xdr:col>
          <xdr:colOff>247650</xdr:colOff>
          <xdr:row>187</xdr:row>
          <xdr:rowOff>28575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171450</xdr:rowOff>
        </xdr:from>
        <xdr:to>
          <xdr:col>9</xdr:col>
          <xdr:colOff>247650</xdr:colOff>
          <xdr:row>186</xdr:row>
          <xdr:rowOff>38100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186</xdr:row>
          <xdr:rowOff>171450</xdr:rowOff>
        </xdr:from>
        <xdr:to>
          <xdr:col>9</xdr:col>
          <xdr:colOff>247650</xdr:colOff>
          <xdr:row>188</xdr:row>
          <xdr:rowOff>28575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171450</xdr:rowOff>
        </xdr:from>
        <xdr:to>
          <xdr:col>9</xdr:col>
          <xdr:colOff>247650</xdr:colOff>
          <xdr:row>195</xdr:row>
          <xdr:rowOff>28575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194</xdr:row>
          <xdr:rowOff>142875</xdr:rowOff>
        </xdr:from>
        <xdr:to>
          <xdr:col>9</xdr:col>
          <xdr:colOff>247650</xdr:colOff>
          <xdr:row>196</xdr:row>
          <xdr:rowOff>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195</xdr:row>
          <xdr:rowOff>142875</xdr:rowOff>
        </xdr:from>
        <xdr:to>
          <xdr:col>9</xdr:col>
          <xdr:colOff>247650</xdr:colOff>
          <xdr:row>197</xdr:row>
          <xdr:rowOff>19050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161925</xdr:rowOff>
        </xdr:from>
        <xdr:to>
          <xdr:col>9</xdr:col>
          <xdr:colOff>247650</xdr:colOff>
          <xdr:row>198</xdr:row>
          <xdr:rowOff>38100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197</xdr:row>
          <xdr:rowOff>180975</xdr:rowOff>
        </xdr:from>
        <xdr:to>
          <xdr:col>9</xdr:col>
          <xdr:colOff>247650</xdr:colOff>
          <xdr:row>199</xdr:row>
          <xdr:rowOff>47625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187</xdr:row>
          <xdr:rowOff>171450</xdr:rowOff>
        </xdr:from>
        <xdr:to>
          <xdr:col>9</xdr:col>
          <xdr:colOff>247650</xdr:colOff>
          <xdr:row>189</xdr:row>
          <xdr:rowOff>19050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188</xdr:row>
          <xdr:rowOff>161925</xdr:rowOff>
        </xdr:from>
        <xdr:to>
          <xdr:col>9</xdr:col>
          <xdr:colOff>247650</xdr:colOff>
          <xdr:row>190</xdr:row>
          <xdr:rowOff>9525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189</xdr:row>
          <xdr:rowOff>152400</xdr:rowOff>
        </xdr:from>
        <xdr:to>
          <xdr:col>9</xdr:col>
          <xdr:colOff>247650</xdr:colOff>
          <xdr:row>191</xdr:row>
          <xdr:rowOff>9525</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152400</xdr:rowOff>
        </xdr:from>
        <xdr:to>
          <xdr:col>9</xdr:col>
          <xdr:colOff>247650</xdr:colOff>
          <xdr:row>191</xdr:row>
          <xdr:rowOff>200025</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191</xdr:row>
          <xdr:rowOff>142875</xdr:rowOff>
        </xdr:from>
        <xdr:to>
          <xdr:col>9</xdr:col>
          <xdr:colOff>247650</xdr:colOff>
          <xdr:row>192</xdr:row>
          <xdr:rowOff>190500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192</xdr:row>
          <xdr:rowOff>133350</xdr:rowOff>
        </xdr:from>
        <xdr:to>
          <xdr:col>9</xdr:col>
          <xdr:colOff>247650</xdr:colOff>
          <xdr:row>193</xdr:row>
          <xdr:rowOff>190500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211</xdr:row>
          <xdr:rowOff>171450</xdr:rowOff>
        </xdr:from>
        <xdr:to>
          <xdr:col>1</xdr:col>
          <xdr:colOff>228600</xdr:colOff>
          <xdr:row>213</xdr:row>
          <xdr:rowOff>9525</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211</xdr:row>
          <xdr:rowOff>171450</xdr:rowOff>
        </xdr:from>
        <xdr:to>
          <xdr:col>2</xdr:col>
          <xdr:colOff>228600</xdr:colOff>
          <xdr:row>213</xdr:row>
          <xdr:rowOff>9525</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211</xdr:row>
          <xdr:rowOff>171450</xdr:rowOff>
        </xdr:from>
        <xdr:to>
          <xdr:col>9</xdr:col>
          <xdr:colOff>228600</xdr:colOff>
          <xdr:row>213</xdr:row>
          <xdr:rowOff>9525</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212</xdr:row>
          <xdr:rowOff>171450</xdr:rowOff>
        </xdr:from>
        <xdr:to>
          <xdr:col>1</xdr:col>
          <xdr:colOff>228600</xdr:colOff>
          <xdr:row>214</xdr:row>
          <xdr:rowOff>9525</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212</xdr:row>
          <xdr:rowOff>171450</xdr:rowOff>
        </xdr:from>
        <xdr:to>
          <xdr:col>2</xdr:col>
          <xdr:colOff>228600</xdr:colOff>
          <xdr:row>214</xdr:row>
          <xdr:rowOff>9525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212</xdr:row>
          <xdr:rowOff>171450</xdr:rowOff>
        </xdr:from>
        <xdr:to>
          <xdr:col>9</xdr:col>
          <xdr:colOff>228600</xdr:colOff>
          <xdr:row>214</xdr:row>
          <xdr:rowOff>9525</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213</xdr:row>
          <xdr:rowOff>171450</xdr:rowOff>
        </xdr:from>
        <xdr:to>
          <xdr:col>1</xdr:col>
          <xdr:colOff>228600</xdr:colOff>
          <xdr:row>215</xdr:row>
          <xdr:rowOff>9525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213</xdr:row>
          <xdr:rowOff>171450</xdr:rowOff>
        </xdr:from>
        <xdr:to>
          <xdr:col>2</xdr:col>
          <xdr:colOff>228600</xdr:colOff>
          <xdr:row>215</xdr:row>
          <xdr:rowOff>9525</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213</xdr:row>
          <xdr:rowOff>171450</xdr:rowOff>
        </xdr:from>
        <xdr:to>
          <xdr:col>9</xdr:col>
          <xdr:colOff>228600</xdr:colOff>
          <xdr:row>215</xdr:row>
          <xdr:rowOff>9525</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214</xdr:row>
          <xdr:rowOff>171450</xdr:rowOff>
        </xdr:from>
        <xdr:to>
          <xdr:col>1</xdr:col>
          <xdr:colOff>228600</xdr:colOff>
          <xdr:row>216</xdr:row>
          <xdr:rowOff>9525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214</xdr:row>
          <xdr:rowOff>171450</xdr:rowOff>
        </xdr:from>
        <xdr:to>
          <xdr:col>2</xdr:col>
          <xdr:colOff>228600</xdr:colOff>
          <xdr:row>216</xdr:row>
          <xdr:rowOff>9525</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214</xdr:row>
          <xdr:rowOff>171450</xdr:rowOff>
        </xdr:from>
        <xdr:to>
          <xdr:col>9</xdr:col>
          <xdr:colOff>228600</xdr:colOff>
          <xdr:row>216</xdr:row>
          <xdr:rowOff>9525</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215</xdr:row>
          <xdr:rowOff>171450</xdr:rowOff>
        </xdr:from>
        <xdr:to>
          <xdr:col>1</xdr:col>
          <xdr:colOff>228600</xdr:colOff>
          <xdr:row>217</xdr:row>
          <xdr:rowOff>9525</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215</xdr:row>
          <xdr:rowOff>171450</xdr:rowOff>
        </xdr:from>
        <xdr:to>
          <xdr:col>2</xdr:col>
          <xdr:colOff>228600</xdr:colOff>
          <xdr:row>217</xdr:row>
          <xdr:rowOff>9525</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215</xdr:row>
          <xdr:rowOff>171450</xdr:rowOff>
        </xdr:from>
        <xdr:to>
          <xdr:col>9</xdr:col>
          <xdr:colOff>228600</xdr:colOff>
          <xdr:row>217</xdr:row>
          <xdr:rowOff>9525</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202</xdr:row>
          <xdr:rowOff>180975</xdr:rowOff>
        </xdr:from>
        <xdr:to>
          <xdr:col>1</xdr:col>
          <xdr:colOff>228600</xdr:colOff>
          <xdr:row>204</xdr:row>
          <xdr:rowOff>28575</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202</xdr:row>
          <xdr:rowOff>171450</xdr:rowOff>
        </xdr:from>
        <xdr:to>
          <xdr:col>2</xdr:col>
          <xdr:colOff>228600</xdr:colOff>
          <xdr:row>204</xdr:row>
          <xdr:rowOff>9525</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202</xdr:row>
          <xdr:rowOff>180975</xdr:rowOff>
        </xdr:from>
        <xdr:to>
          <xdr:col>9</xdr:col>
          <xdr:colOff>228600</xdr:colOff>
          <xdr:row>204</xdr:row>
          <xdr:rowOff>19050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203</xdr:row>
          <xdr:rowOff>190500</xdr:rowOff>
        </xdr:from>
        <xdr:to>
          <xdr:col>1</xdr:col>
          <xdr:colOff>228600</xdr:colOff>
          <xdr:row>205</xdr:row>
          <xdr:rowOff>28575</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171450</xdr:rowOff>
        </xdr:from>
        <xdr:to>
          <xdr:col>2</xdr:col>
          <xdr:colOff>228600</xdr:colOff>
          <xdr:row>205</xdr:row>
          <xdr:rowOff>9525</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203</xdr:row>
          <xdr:rowOff>180975</xdr:rowOff>
        </xdr:from>
        <xdr:to>
          <xdr:col>9</xdr:col>
          <xdr:colOff>228600</xdr:colOff>
          <xdr:row>205</xdr:row>
          <xdr:rowOff>19050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204</xdr:row>
          <xdr:rowOff>190500</xdr:rowOff>
        </xdr:from>
        <xdr:to>
          <xdr:col>1</xdr:col>
          <xdr:colOff>228600</xdr:colOff>
          <xdr:row>206</xdr:row>
          <xdr:rowOff>28575</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204</xdr:row>
          <xdr:rowOff>171450</xdr:rowOff>
        </xdr:from>
        <xdr:to>
          <xdr:col>2</xdr:col>
          <xdr:colOff>228600</xdr:colOff>
          <xdr:row>206</xdr:row>
          <xdr:rowOff>9525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204</xdr:row>
          <xdr:rowOff>180975</xdr:rowOff>
        </xdr:from>
        <xdr:to>
          <xdr:col>9</xdr:col>
          <xdr:colOff>228600</xdr:colOff>
          <xdr:row>206</xdr:row>
          <xdr:rowOff>19050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205</xdr:row>
          <xdr:rowOff>190500</xdr:rowOff>
        </xdr:from>
        <xdr:to>
          <xdr:col>1</xdr:col>
          <xdr:colOff>228600</xdr:colOff>
          <xdr:row>207</xdr:row>
          <xdr:rowOff>38100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205</xdr:row>
          <xdr:rowOff>171450</xdr:rowOff>
        </xdr:from>
        <xdr:to>
          <xdr:col>2</xdr:col>
          <xdr:colOff>228600</xdr:colOff>
          <xdr:row>207</xdr:row>
          <xdr:rowOff>9525</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205</xdr:row>
          <xdr:rowOff>180975</xdr:rowOff>
        </xdr:from>
        <xdr:to>
          <xdr:col>9</xdr:col>
          <xdr:colOff>228600</xdr:colOff>
          <xdr:row>207</xdr:row>
          <xdr:rowOff>19050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206</xdr:row>
          <xdr:rowOff>200025</xdr:rowOff>
        </xdr:from>
        <xdr:to>
          <xdr:col>1</xdr:col>
          <xdr:colOff>228600</xdr:colOff>
          <xdr:row>208</xdr:row>
          <xdr:rowOff>38100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206</xdr:row>
          <xdr:rowOff>171450</xdr:rowOff>
        </xdr:from>
        <xdr:to>
          <xdr:col>2</xdr:col>
          <xdr:colOff>228600</xdr:colOff>
          <xdr:row>208</xdr:row>
          <xdr:rowOff>9525</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206</xdr:row>
          <xdr:rowOff>171450</xdr:rowOff>
        </xdr:from>
        <xdr:to>
          <xdr:col>9</xdr:col>
          <xdr:colOff>228600</xdr:colOff>
          <xdr:row>208</xdr:row>
          <xdr:rowOff>19050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207</xdr:row>
          <xdr:rowOff>171450</xdr:rowOff>
        </xdr:from>
        <xdr:to>
          <xdr:col>9</xdr:col>
          <xdr:colOff>228600</xdr:colOff>
          <xdr:row>209</xdr:row>
          <xdr:rowOff>19050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224</xdr:row>
          <xdr:rowOff>180975</xdr:rowOff>
        </xdr:from>
        <xdr:to>
          <xdr:col>2</xdr:col>
          <xdr:colOff>228600</xdr:colOff>
          <xdr:row>226</xdr:row>
          <xdr:rowOff>9525</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224</xdr:row>
          <xdr:rowOff>180975</xdr:rowOff>
        </xdr:from>
        <xdr:to>
          <xdr:col>9</xdr:col>
          <xdr:colOff>228600</xdr:colOff>
          <xdr:row>226</xdr:row>
          <xdr:rowOff>9525</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224</xdr:row>
          <xdr:rowOff>171450</xdr:rowOff>
        </xdr:from>
        <xdr:to>
          <xdr:col>1</xdr:col>
          <xdr:colOff>228600</xdr:colOff>
          <xdr:row>226</xdr:row>
          <xdr:rowOff>9525</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206</xdr:row>
          <xdr:rowOff>171450</xdr:rowOff>
        </xdr:from>
        <xdr:to>
          <xdr:col>2</xdr:col>
          <xdr:colOff>228600</xdr:colOff>
          <xdr:row>208</xdr:row>
          <xdr:rowOff>9525</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299358</xdr:colOff>
      <xdr:row>192</xdr:row>
      <xdr:rowOff>108858</xdr:rowOff>
    </xdr:from>
    <xdr:to>
      <xdr:col>17</xdr:col>
      <xdr:colOff>544286</xdr:colOff>
      <xdr:row>204</xdr:row>
      <xdr:rowOff>176894</xdr:rowOff>
    </xdr:to>
    <xdr:sp macro="" textlink="">
      <xdr:nvSpPr>
        <xdr:cNvPr id="224" name="テキスト ボックス 223"/>
        <xdr:cNvSpPr txBox="1"/>
      </xdr:nvSpPr>
      <xdr:spPr>
        <a:xfrm>
          <a:off x="9824358" y="33827358"/>
          <a:ext cx="4327071" cy="2517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〇水位情報</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FF0000"/>
              </a:solidFill>
            </a:rPr>
            <a:t>水防団待機水位（大原</a:t>
          </a:r>
          <a:r>
            <a:rPr kumimoji="1" lang="en-US" altLang="ja-JP" sz="1200">
              <a:solidFill>
                <a:srgbClr val="FF0000"/>
              </a:solidFill>
            </a:rPr>
            <a:t>2.0</a:t>
          </a:r>
          <a:r>
            <a:rPr kumimoji="1" lang="ja-JP" altLang="en-US" sz="1200">
              <a:solidFill>
                <a:srgbClr val="FF0000"/>
              </a:solidFill>
            </a:rPr>
            <a:t>ｍ、林野</a:t>
          </a:r>
          <a:r>
            <a:rPr kumimoji="1" lang="en-US" altLang="ja-JP" sz="1200">
              <a:solidFill>
                <a:srgbClr val="FF0000"/>
              </a:solidFill>
            </a:rPr>
            <a:t>2.5</a:t>
          </a:r>
          <a:r>
            <a:rPr kumimoji="1" lang="ja-JP" altLang="en-US" sz="1200">
              <a:solidFill>
                <a:srgbClr val="FF0000"/>
              </a:solidFill>
            </a:rPr>
            <a:t>ｍ、火の神</a:t>
          </a:r>
          <a:r>
            <a:rPr kumimoji="1" lang="en-US" altLang="ja-JP" sz="1200">
              <a:solidFill>
                <a:srgbClr val="FF0000"/>
              </a:solidFill>
            </a:rPr>
            <a:t>1.7</a:t>
          </a:r>
          <a:r>
            <a:rPr kumimoji="1" lang="ja-JP" altLang="en-US" sz="1200">
              <a:solidFill>
                <a:srgbClr val="FF0000"/>
              </a:solidFill>
            </a:rPr>
            <a:t>ｍ）</a:t>
          </a:r>
          <a:endParaRPr kumimoji="1" lang="en-US" altLang="ja-JP" sz="1200">
            <a:solidFill>
              <a:srgbClr val="FF0000"/>
            </a:solidFill>
          </a:endParaRPr>
        </a:p>
        <a:p>
          <a:r>
            <a:rPr kumimoji="1" lang="ja-JP" altLang="en-US" sz="1200">
              <a:solidFill>
                <a:srgbClr val="FF0000"/>
              </a:solidFill>
            </a:rPr>
            <a:t>氾濫注意水位（大原</a:t>
          </a:r>
          <a:r>
            <a:rPr kumimoji="1" lang="en-US" altLang="ja-JP" sz="1200">
              <a:solidFill>
                <a:srgbClr val="FF0000"/>
              </a:solidFill>
            </a:rPr>
            <a:t>2.5</a:t>
          </a:r>
          <a:r>
            <a:rPr kumimoji="1" lang="ja-JP" altLang="en-US" sz="1200">
              <a:solidFill>
                <a:srgbClr val="FF0000"/>
              </a:solidFill>
            </a:rPr>
            <a:t>ｍ、林野</a:t>
          </a:r>
          <a:r>
            <a:rPr kumimoji="1" lang="en-US" altLang="ja-JP" sz="1200">
              <a:solidFill>
                <a:srgbClr val="FF0000"/>
              </a:solidFill>
            </a:rPr>
            <a:t>3.1</a:t>
          </a:r>
          <a:r>
            <a:rPr kumimoji="1" lang="ja-JP" altLang="en-US" sz="1200">
              <a:solidFill>
                <a:srgbClr val="FF0000"/>
              </a:solidFill>
            </a:rPr>
            <a:t>ｍ、火の神</a:t>
          </a:r>
          <a:r>
            <a:rPr kumimoji="1" lang="en-US" altLang="ja-JP" sz="1200">
              <a:solidFill>
                <a:srgbClr val="FF0000"/>
              </a:solidFill>
            </a:rPr>
            <a:t>2.4</a:t>
          </a:r>
          <a:r>
            <a:rPr kumimoji="1" lang="ja-JP" altLang="en-US" sz="1200">
              <a:solidFill>
                <a:srgbClr val="FF0000"/>
              </a:solidFill>
            </a:rPr>
            <a:t>ｍ）</a:t>
          </a:r>
          <a:endParaRPr kumimoji="1" lang="en-US" altLang="ja-JP" sz="1200">
            <a:solidFill>
              <a:srgbClr val="FF0000"/>
            </a:solidFill>
          </a:endParaRPr>
        </a:p>
        <a:p>
          <a:r>
            <a:rPr kumimoji="1" lang="ja-JP" altLang="en-US" sz="1200">
              <a:solidFill>
                <a:srgbClr val="FF0000"/>
              </a:solidFill>
            </a:rPr>
            <a:t>避難判断水位（林野</a:t>
          </a:r>
          <a:r>
            <a:rPr kumimoji="1" lang="en-US" altLang="ja-JP" sz="1200">
              <a:solidFill>
                <a:srgbClr val="FF0000"/>
              </a:solidFill>
            </a:rPr>
            <a:t>3.1</a:t>
          </a:r>
          <a:r>
            <a:rPr kumimoji="1" lang="ja-JP" altLang="en-US" sz="1200">
              <a:solidFill>
                <a:srgbClr val="FF0000"/>
              </a:solidFill>
            </a:rPr>
            <a:t>ｍ、火の神</a:t>
          </a:r>
          <a:r>
            <a:rPr kumimoji="1" lang="en-US" altLang="ja-JP" sz="1200">
              <a:solidFill>
                <a:srgbClr val="FF0000"/>
              </a:solidFill>
            </a:rPr>
            <a:t>2.6</a:t>
          </a:r>
          <a:r>
            <a:rPr kumimoji="1" lang="ja-JP" altLang="en-US" sz="1200">
              <a:solidFill>
                <a:srgbClr val="FF0000"/>
              </a:solidFill>
            </a:rPr>
            <a:t>ｍ）</a:t>
          </a:r>
          <a:endParaRPr kumimoji="1" lang="en-US" altLang="ja-JP" sz="1200">
            <a:solidFill>
              <a:srgbClr val="FF0000"/>
            </a:solidFill>
          </a:endParaRPr>
        </a:p>
        <a:p>
          <a:r>
            <a:rPr kumimoji="1" lang="ja-JP" altLang="en-US" sz="1200">
              <a:solidFill>
                <a:srgbClr val="FF0000"/>
              </a:solidFill>
            </a:rPr>
            <a:t>氾濫危険水位（林野</a:t>
          </a:r>
          <a:r>
            <a:rPr kumimoji="1" lang="en-US" altLang="ja-JP" sz="1200">
              <a:solidFill>
                <a:srgbClr val="FF0000"/>
              </a:solidFill>
            </a:rPr>
            <a:t>3.6</a:t>
          </a:r>
          <a:r>
            <a:rPr kumimoji="1" lang="ja-JP" altLang="en-US" sz="1200">
              <a:solidFill>
                <a:srgbClr val="FF0000"/>
              </a:solidFill>
            </a:rPr>
            <a:t>ｍ、火の神</a:t>
          </a:r>
          <a:r>
            <a:rPr kumimoji="1" lang="en-US" altLang="ja-JP" sz="1200">
              <a:solidFill>
                <a:srgbClr val="FF0000"/>
              </a:solidFill>
            </a:rPr>
            <a:t>3.3</a:t>
          </a:r>
          <a:r>
            <a:rPr kumimoji="1" lang="ja-JP" altLang="en-US" sz="1200">
              <a:solidFill>
                <a:srgbClr val="FF0000"/>
              </a:solidFill>
            </a:rPr>
            <a:t>ｍ）</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FF0000"/>
              </a:solidFill>
            </a:rPr>
            <a:t>水位観測情報は、「おかやま防災ポータル」で確認できます。</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FF0000"/>
              </a:solidFill>
            </a:rPr>
            <a:t>ＵＲＬ　</a:t>
          </a:r>
          <a:r>
            <a:rPr kumimoji="1" lang="en-US" altLang="ja-JP" sz="1200">
              <a:solidFill>
                <a:srgbClr val="FF0000"/>
              </a:solidFill>
            </a:rPr>
            <a:t>https://www.bousai.pref.okayama.jp/</a:t>
          </a:r>
        </a:p>
        <a:p>
          <a:r>
            <a:rPr kumimoji="1" lang="ja-JP" altLang="en-US" sz="1200">
              <a:solidFill>
                <a:srgbClr val="FF0000"/>
              </a:solidFill>
            </a:rPr>
            <a:t>　観測情報⇒水位⇒市区町村を選択で「美作市」を選択</a:t>
          </a:r>
          <a:endParaRPr kumimoji="1" lang="en-US" altLang="ja-JP" sz="1200">
            <a:solidFill>
              <a:srgbClr val="FF0000"/>
            </a:solidFill>
          </a:endParaRPr>
        </a:p>
        <a:p>
          <a:endParaRPr kumimoji="1" lang="en-US" altLang="ja-JP" sz="1200">
            <a:solidFill>
              <a:srgbClr val="FF0000"/>
            </a:solidFill>
          </a:endParaRPr>
        </a:p>
      </xdr:txBody>
    </xdr:sp>
    <xdr:clientData/>
  </xdr:twoCellAnchor>
  <xdr:twoCellAnchor>
    <xdr:from>
      <xdr:col>10</xdr:col>
      <xdr:colOff>244927</xdr:colOff>
      <xdr:row>194</xdr:row>
      <xdr:rowOff>13608</xdr:rowOff>
    </xdr:from>
    <xdr:to>
      <xdr:col>11</xdr:col>
      <xdr:colOff>121413</xdr:colOff>
      <xdr:row>199</xdr:row>
      <xdr:rowOff>46591</xdr:rowOff>
    </xdr:to>
    <xdr:sp macro="" textlink="">
      <xdr:nvSpPr>
        <xdr:cNvPr id="226" name="左矢印 225"/>
        <xdr:cNvSpPr/>
      </xdr:nvSpPr>
      <xdr:spPr>
        <a:xfrm>
          <a:off x="9089570" y="34140322"/>
          <a:ext cx="556843" cy="1053519"/>
        </a:xfrm>
        <a:prstGeom prst="leftArrow">
          <a:avLst>
            <a:gd name="adj1" fmla="val 50000"/>
            <a:gd name="adj2" fmla="val 622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95249</xdr:colOff>
      <xdr:row>340</xdr:row>
      <xdr:rowOff>149679</xdr:rowOff>
    </xdr:from>
    <xdr:to>
      <xdr:col>10</xdr:col>
      <xdr:colOff>571499</xdr:colOff>
      <xdr:row>344</xdr:row>
      <xdr:rowOff>187780</xdr:rowOff>
    </xdr:to>
    <xdr:sp macro="" textlink="">
      <xdr:nvSpPr>
        <xdr:cNvPr id="225" name="左矢印 224"/>
        <xdr:cNvSpPr/>
      </xdr:nvSpPr>
      <xdr:spPr>
        <a:xfrm>
          <a:off x="8939892" y="59177465"/>
          <a:ext cx="476250" cy="664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47713</xdr:colOff>
      <xdr:row>13</xdr:row>
      <xdr:rowOff>9279</xdr:rowOff>
    </xdr:from>
    <xdr:to>
      <xdr:col>6</xdr:col>
      <xdr:colOff>538527</xdr:colOff>
      <xdr:row>19</xdr:row>
      <xdr:rowOff>22412</xdr:rowOff>
    </xdr:to>
    <xdr:pic>
      <xdr:nvPicPr>
        <xdr:cNvPr id="2" name="図 1"/>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37482" r="1"/>
        <a:stretch/>
      </xdr:blipFill>
      <xdr:spPr>
        <a:xfrm>
          <a:off x="2790913" y="3304929"/>
          <a:ext cx="1862414" cy="1899083"/>
        </a:xfrm>
        <a:prstGeom prst="rect">
          <a:avLst/>
        </a:prstGeom>
        <a:ln w="12700">
          <a:solidFill>
            <a:schemeClr val="tx1"/>
          </a:solidFill>
        </a:ln>
      </xdr:spPr>
    </xdr:pic>
    <xdr:clientData/>
  </xdr:twoCellAnchor>
  <xdr:oneCellAnchor>
    <xdr:from>
      <xdr:col>6</xdr:col>
      <xdr:colOff>608514</xdr:colOff>
      <xdr:row>12</xdr:row>
      <xdr:rowOff>159148</xdr:rowOff>
    </xdr:from>
    <xdr:ext cx="904281" cy="1219175"/>
    <xdr:sp macro="" textlink="">
      <xdr:nvSpPr>
        <xdr:cNvPr id="3" name="四角形吹き出し 2"/>
        <xdr:cNvSpPr/>
      </xdr:nvSpPr>
      <xdr:spPr bwMode="auto">
        <a:xfrm>
          <a:off x="4709867" y="3207148"/>
          <a:ext cx="904281" cy="1219175"/>
        </a:xfrm>
        <a:prstGeom prst="wedgeRectCallout">
          <a:avLst>
            <a:gd name="adj1" fmla="val -94437"/>
            <a:gd name="adj2" fmla="val 18602"/>
          </a:avLst>
        </a:prstGeom>
        <a:solidFill>
          <a:schemeClr val="accent2">
            <a:lumMod val="20000"/>
            <a:lumOff val="80000"/>
          </a:schemeClr>
        </a:solidFill>
        <a:ln w="12700" cap="flat">
          <a:solidFill>
            <a:schemeClr val="tx1"/>
          </a:solidFill>
          <a:prstDash val="solid"/>
          <a:round/>
          <a:headEnd type="none"/>
          <a:tailEnd type="arrow"/>
        </a:ln>
      </xdr:spPr>
      <xdr:txBody>
        <a:bodyPr rot="0" spcFirstLastPara="0" vertOverflow="clip" horzOverflow="clip"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defTabSz="914400" fontAlgn="base">
            <a:spcBef>
              <a:spcPct val="0"/>
            </a:spcBef>
            <a:spcAft>
              <a:spcPct val="0"/>
            </a:spcAft>
          </a:pPr>
          <a:r>
            <a:rPr kumimoji="1" lang="ja-JP" altLang="en-US" sz="1200">
              <a:latin typeface="+mn-ea"/>
            </a:rPr>
            <a:t>色を塗って浸水するイメージを確認してみましょう。</a:t>
          </a:r>
        </a:p>
      </xdr:txBody>
    </xdr:sp>
    <xdr:clientData/>
  </xdr:oneCellAnchor>
  <xdr:oneCellAnchor>
    <xdr:from>
      <xdr:col>0</xdr:col>
      <xdr:colOff>42422</xdr:colOff>
      <xdr:row>26</xdr:row>
      <xdr:rowOff>44824</xdr:rowOff>
    </xdr:from>
    <xdr:ext cx="5019435" cy="493661"/>
    <xdr:sp macro="" textlink="">
      <xdr:nvSpPr>
        <xdr:cNvPr id="4" name="四角形吹き出し 3"/>
        <xdr:cNvSpPr/>
      </xdr:nvSpPr>
      <xdr:spPr bwMode="auto">
        <a:xfrm>
          <a:off x="42422" y="7188574"/>
          <a:ext cx="5019435" cy="493661"/>
        </a:xfrm>
        <a:prstGeom prst="wedgeRectCallout">
          <a:avLst>
            <a:gd name="adj1" fmla="val -38846"/>
            <a:gd name="adj2" fmla="val -4304"/>
          </a:avLst>
        </a:prstGeom>
        <a:solidFill>
          <a:schemeClr val="accent2">
            <a:lumMod val="20000"/>
            <a:lumOff val="80000"/>
          </a:schemeClr>
        </a:solidFill>
        <a:ln w="12700" cap="flat">
          <a:solidFill>
            <a:schemeClr val="tx1"/>
          </a:solidFill>
          <a:prstDash val="solid"/>
          <a:round/>
          <a:headEnd type="none"/>
          <a:tailEnd type="arrow"/>
        </a:ln>
      </xdr:spPr>
      <xdr:txBody>
        <a:bodyPr rot="0" spcFirstLastPara="0" vertOverflow="clip" horzOverflow="clip"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defTabSz="914400" fontAlgn="base">
            <a:spcBef>
              <a:spcPct val="0"/>
            </a:spcBef>
            <a:spcAft>
              <a:spcPct val="0"/>
            </a:spcAft>
          </a:pPr>
          <a:r>
            <a:rPr lang="ja-JP" altLang="en-US" sz="1200">
              <a:latin typeface="+mn-ea"/>
            </a:rPr>
            <a:t>浸水想定区域外か上層階に避難が可能な避難場所、土砂災害警戒区域外の避難場所を選定しましょう。</a:t>
          </a:r>
          <a:endParaRPr kumimoji="1" lang="ja-JP" altLang="en-US" sz="1200">
            <a:latin typeface="+mn-ea"/>
          </a:endParaRPr>
        </a:p>
      </xdr:txBody>
    </xdr:sp>
    <xdr:clientData/>
  </xdr:oneCellAnchor>
  <xdr:oneCellAnchor>
    <xdr:from>
      <xdr:col>0</xdr:col>
      <xdr:colOff>42422</xdr:colOff>
      <xdr:row>29</xdr:row>
      <xdr:rowOff>280145</xdr:rowOff>
    </xdr:from>
    <xdr:ext cx="1627254" cy="1916207"/>
    <xdr:sp macro="" textlink="">
      <xdr:nvSpPr>
        <xdr:cNvPr id="5" name="四角形吹き出し 4"/>
        <xdr:cNvSpPr/>
      </xdr:nvSpPr>
      <xdr:spPr bwMode="auto">
        <a:xfrm>
          <a:off x="42422" y="8252570"/>
          <a:ext cx="1627254" cy="1916207"/>
        </a:xfrm>
        <a:prstGeom prst="wedgeRectCallout">
          <a:avLst>
            <a:gd name="adj1" fmla="val 26854"/>
            <a:gd name="adj2" fmla="val -2830"/>
          </a:avLst>
        </a:prstGeom>
        <a:solidFill>
          <a:schemeClr val="accent2">
            <a:lumMod val="20000"/>
            <a:lumOff val="80000"/>
          </a:schemeClr>
        </a:solidFill>
        <a:ln w="12700" cap="flat">
          <a:solidFill>
            <a:schemeClr val="tx1"/>
          </a:solidFill>
          <a:prstDash val="solid"/>
          <a:round/>
          <a:headEnd type="none"/>
          <a:tailEnd type="arrow"/>
        </a:ln>
      </xdr:spPr>
      <xdr:txBody>
        <a:bodyPr rot="0" spcFirstLastPara="0" vertOverflow="clip" horzOverflow="clip"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defTabSz="914400" fontAlgn="base">
            <a:spcBef>
              <a:spcPct val="0"/>
            </a:spcBef>
            <a:spcAft>
              <a:spcPct val="0"/>
            </a:spcAft>
          </a:pPr>
          <a:r>
            <a:rPr lang="ja-JP" altLang="en-US" sz="1200">
              <a:latin typeface="+mn-ea"/>
            </a:rPr>
            <a:t>避難経路上の安全性（土砂災害危険個所やアンダーパス、浸水実績等）を確認しましょう。</a:t>
          </a:r>
        </a:p>
        <a:p>
          <a:pPr defTabSz="914400" fontAlgn="base">
            <a:spcBef>
              <a:spcPct val="0"/>
            </a:spcBef>
            <a:spcAft>
              <a:spcPct val="0"/>
            </a:spcAft>
          </a:pPr>
          <a:r>
            <a:rPr kumimoji="1" lang="ja-JP" altLang="en-US" sz="1200">
              <a:latin typeface="+mn-ea"/>
            </a:rPr>
            <a:t>屋内安全確保の場合は、上層階への避難経路を記入しましょう。</a:t>
          </a:r>
        </a:p>
      </xdr:txBody>
    </xdr:sp>
    <xdr:clientData/>
  </xdr:oneCellAnchor>
  <xdr:twoCellAnchor editAs="oneCell">
    <xdr:from>
      <xdr:col>2</xdr:col>
      <xdr:colOff>470647</xdr:colOff>
      <xdr:row>29</xdr:row>
      <xdr:rowOff>268943</xdr:rowOff>
    </xdr:from>
    <xdr:to>
      <xdr:col>8</xdr:col>
      <xdr:colOff>89647</xdr:colOff>
      <xdr:row>38</xdr:row>
      <xdr:rowOff>224118</xdr:rowOff>
    </xdr:to>
    <xdr:pic>
      <xdr:nvPicPr>
        <xdr:cNvPr id="6" name="図 5"/>
        <xdr:cNvPicPr>
          <a:picLocks noChangeAspect="1"/>
        </xdr:cNvPicPr>
      </xdr:nvPicPr>
      <xdr:blipFill>
        <a:blip xmlns:r="http://schemas.openxmlformats.org/officeDocument/2006/relationships" r:embed="rId2"/>
        <a:stretch>
          <a:fillRect/>
        </a:stretch>
      </xdr:blipFill>
      <xdr:spPr>
        <a:xfrm>
          <a:off x="1842247" y="8241368"/>
          <a:ext cx="3733800" cy="2441200"/>
        </a:xfrm>
        <a:prstGeom prst="rect">
          <a:avLst/>
        </a:prstGeom>
      </xdr:spPr>
    </xdr:pic>
    <xdr:clientData/>
  </xdr:twoCellAnchor>
  <xdr:twoCellAnchor>
    <xdr:from>
      <xdr:col>9</xdr:col>
      <xdr:colOff>802822</xdr:colOff>
      <xdr:row>5</xdr:row>
      <xdr:rowOff>145676</xdr:rowOff>
    </xdr:from>
    <xdr:to>
      <xdr:col>22</xdr:col>
      <xdr:colOff>367393</xdr:colOff>
      <xdr:row>18</xdr:row>
      <xdr:rowOff>292547</xdr:rowOff>
    </xdr:to>
    <xdr:sp macro="" textlink="">
      <xdr:nvSpPr>
        <xdr:cNvPr id="7" name="正方形/長方形 6"/>
        <xdr:cNvSpPr/>
      </xdr:nvSpPr>
      <xdr:spPr bwMode="auto">
        <a:xfrm>
          <a:off x="6495410" y="1154205"/>
          <a:ext cx="8406012" cy="3990489"/>
        </a:xfrm>
        <a:prstGeom prst="rect">
          <a:avLst/>
        </a:prstGeom>
        <a:noFill/>
        <a:ln w="12700" cap="flat">
          <a:noFill/>
          <a:prstDash val="solid"/>
          <a:round/>
          <a:headEnd type="none"/>
          <a:tailEnd type="arrow"/>
        </a:ln>
      </xdr:spPr>
      <xdr:txBody>
        <a:bodyPr rot="0" spcFirstLastPara="0"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r>
            <a:rPr lang="ja-JP" altLang="en-US" sz="1800" b="1">
              <a:latin typeface="Times New Roman" pitchFamily="18" charset="0"/>
              <a:ea typeface="ＭＳ Ｐゴシック" pitchFamily="50" charset="-128"/>
            </a:rPr>
            <a:t>検討を始めるための準備</a:t>
          </a:r>
          <a:endParaRPr lang="en-US" altLang="ja-JP" sz="1800" b="1">
            <a:latin typeface="Times New Roman" pitchFamily="18" charset="0"/>
            <a:ea typeface="ＭＳ Ｐゴシック" pitchFamily="50" charset="-128"/>
          </a:endParaRPr>
        </a:p>
        <a:p>
          <a:pPr algn="ctr" defTabSz="914400" fontAlgn="base">
            <a:spcBef>
              <a:spcPct val="0"/>
            </a:spcBef>
            <a:spcAft>
              <a:spcPct val="0"/>
            </a:spcAft>
          </a:pPr>
          <a:r>
            <a:rPr lang="ja-JP" altLang="en-US" sz="1800" b="1">
              <a:latin typeface="Times New Roman" pitchFamily="18" charset="0"/>
              <a:ea typeface="ＭＳ Ｐゴシック" pitchFamily="50" charset="-128"/>
            </a:rPr>
            <a:t>施設のハザードを確認するために、ハザードマップ等を入手します。</a:t>
          </a:r>
          <a:endParaRPr lang="en-US" altLang="ja-JP" sz="1800" b="1">
            <a:latin typeface="Times New Roman" pitchFamily="18" charset="0"/>
            <a:ea typeface="ＭＳ Ｐゴシック" pitchFamily="50" charset="-128"/>
          </a:endParaRPr>
        </a:p>
        <a:p>
          <a:pPr defTabSz="914400" fontAlgn="base">
            <a:spcBef>
              <a:spcPct val="0"/>
            </a:spcBef>
            <a:spcAft>
              <a:spcPct val="0"/>
            </a:spcAft>
          </a:pPr>
          <a:r>
            <a:rPr lang="ja-JP" altLang="en-US" sz="1600" b="1">
              <a:latin typeface="Times New Roman" pitchFamily="18" charset="0"/>
              <a:ea typeface="ＭＳ Ｐゴシック" pitchFamily="50" charset="-128"/>
            </a:rPr>
            <a:t>（手書きで作成する場合）</a:t>
          </a:r>
          <a:endParaRPr lang="en-US" altLang="ja-JP" sz="1600" b="1">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市町村から配布されたハザードマップをお持ちの方はマップを用意してください。</a:t>
          </a:r>
          <a:endParaRPr lang="en-US" altLang="ja-JP" sz="1400">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マップをカラーコピーする、もしくは市販の地図等を準備してください。</a:t>
          </a:r>
          <a:endParaRPr lang="en-US" altLang="ja-JP" sz="1400">
            <a:latin typeface="Times New Roman" pitchFamily="18" charset="0"/>
            <a:ea typeface="ＭＳ Ｐゴシック" pitchFamily="50" charset="-128"/>
          </a:endParaRPr>
        </a:p>
        <a:p>
          <a:pPr defTabSz="914400" fontAlgn="base">
            <a:spcBef>
              <a:spcPct val="0"/>
            </a:spcBef>
            <a:spcAft>
              <a:spcPct val="0"/>
            </a:spcAft>
          </a:pPr>
          <a:r>
            <a:rPr lang="ja-JP" altLang="en-US" sz="1600" b="1">
              <a:latin typeface="Times New Roman" pitchFamily="18" charset="0"/>
              <a:ea typeface="ＭＳ Ｐゴシック" pitchFamily="50" charset="-128"/>
            </a:rPr>
            <a:t>（パソコンで作成する場合）</a:t>
          </a:r>
          <a:r>
            <a:rPr lang="ja-JP" altLang="en-US" sz="1600">
              <a:latin typeface="Times New Roman" pitchFamily="18" charset="0"/>
              <a:ea typeface="ＭＳ Ｐゴシック" pitchFamily="50" charset="-128"/>
            </a:rPr>
            <a:t>　</a:t>
          </a:r>
          <a:endParaRPr lang="en-US" altLang="ja-JP" sz="1600">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パソコン・プリンターを使用する方は、「国土交通省ハザードマップポータルサイト」を活用して、ハザードマップを入手できます。</a:t>
          </a: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「重ねるハザードマップ」の「場所を入力」に施設の住所を入力してください。</a:t>
          </a:r>
        </a:p>
        <a:p>
          <a:pPr defTabSz="914400" fontAlgn="base">
            <a:spcBef>
              <a:spcPct val="0"/>
            </a:spcBef>
            <a:spcAft>
              <a:spcPct val="0"/>
            </a:spcAft>
          </a:pPr>
          <a:r>
            <a:rPr lang="ja-JP" altLang="en-US" sz="1400">
              <a:latin typeface="Times New Roman" pitchFamily="18" charset="0"/>
              <a:ea typeface="ＭＳ Ｐゴシック" pitchFamily="50" charset="-128"/>
            </a:rPr>
            <a:t>　</a:t>
          </a:r>
          <a:r>
            <a:rPr kumimoji="1" lang="ja-JP" altLang="en-US" sz="1400">
              <a:latin typeface="Times New Roman" pitchFamily="18" charset="0"/>
              <a:ea typeface="ＭＳ Ｐゴシック" pitchFamily="50" charset="-128"/>
            </a:rPr>
            <a:t>（洪水浸水想定区域図、土砂災害警戒区域等を重ねて表示することができます。）</a:t>
          </a:r>
          <a:endParaRPr kumimoji="1" lang="en-US" altLang="ja-JP" sz="1400">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おかやま全県統合型</a:t>
          </a:r>
          <a:r>
            <a:rPr lang="en-US" altLang="ja-JP" sz="1400">
              <a:latin typeface="Times New Roman" pitchFamily="18" charset="0"/>
              <a:ea typeface="ＭＳ Ｐゴシック" pitchFamily="50" charset="-128"/>
            </a:rPr>
            <a:t>GIS</a:t>
          </a:r>
          <a:r>
            <a:rPr lang="ja-JP" altLang="en-US" sz="1400">
              <a:latin typeface="Times New Roman" pitchFamily="18" charset="0"/>
              <a:ea typeface="ＭＳ Ｐゴシック" pitchFamily="50" charset="-128"/>
            </a:rPr>
            <a:t>では、土砂災害警戒区域や指定緊急避難場所等を重ねて表示することができます。</a:t>
          </a:r>
          <a:endParaRPr lang="en-US" altLang="ja-JP" sz="1400">
            <a:latin typeface="Times New Roman" pitchFamily="18" charset="0"/>
            <a:ea typeface="ＭＳ Ｐゴシック" pitchFamily="50" charset="-128"/>
          </a:endParaRPr>
        </a:p>
        <a:p>
          <a:pPr defTabSz="914400" fontAlgn="base">
            <a:spcBef>
              <a:spcPct val="0"/>
            </a:spcBef>
            <a:spcAft>
              <a:spcPct val="0"/>
            </a:spcAft>
          </a:pPr>
          <a:r>
            <a:rPr kumimoji="1" lang="en-US" altLang="ja-JP" sz="1400">
              <a:latin typeface="Times New Roman" pitchFamily="18" charset="0"/>
              <a:ea typeface="ＭＳ Ｐゴシック" pitchFamily="50" charset="-128"/>
            </a:rPr>
            <a:t>※</a:t>
          </a:r>
          <a:r>
            <a:rPr kumimoji="1" lang="ja-JP" altLang="en-US" sz="1400">
              <a:latin typeface="Times New Roman" pitchFamily="18" charset="0"/>
              <a:ea typeface="ＭＳ Ｐゴシック" pitchFamily="50" charset="-128"/>
            </a:rPr>
            <a:t>危険箇所を通らないよう，最低でも２ルートは検討してください。</a:t>
          </a:r>
          <a:endParaRPr kumimoji="1" lang="en-US" altLang="ja-JP" sz="1400">
            <a:latin typeface="Times New Roman" pitchFamily="18" charset="0"/>
            <a:ea typeface="ＭＳ Ｐゴシック" pitchFamily="50" charset="-128"/>
          </a:endParaRPr>
        </a:p>
        <a:p>
          <a:pPr defTabSz="914400" fontAlgn="base">
            <a:spcBef>
              <a:spcPct val="0"/>
            </a:spcBef>
            <a:spcAft>
              <a:spcPct val="0"/>
            </a:spcAft>
          </a:pPr>
          <a:r>
            <a:rPr kumimoji="1" lang="en-US" altLang="ja-JP" sz="1400">
              <a:latin typeface="Times New Roman" pitchFamily="18" charset="0"/>
              <a:ea typeface="ＭＳ Ｐゴシック" pitchFamily="50" charset="-128"/>
            </a:rPr>
            <a:t>※</a:t>
          </a:r>
          <a:r>
            <a:rPr lang="ja-JP" altLang="en-US" sz="1400">
              <a:latin typeface="Times New Roman" pitchFamily="18" charset="0"/>
              <a:ea typeface="ＭＳ Ｐゴシック" pitchFamily="50" charset="-128"/>
            </a:rPr>
            <a:t>施設内で屋内安全確保を行う場合は、施設平面図を用意してください。</a:t>
          </a:r>
        </a:p>
      </xdr:txBody>
    </xdr:sp>
    <xdr:clientData/>
  </xdr:twoCellAnchor>
  <xdr:twoCellAnchor>
    <xdr:from>
      <xdr:col>3</xdr:col>
      <xdr:colOff>600075</xdr:colOff>
      <xdr:row>12</xdr:row>
      <xdr:rowOff>123263</xdr:rowOff>
    </xdr:from>
    <xdr:to>
      <xdr:col>6</xdr:col>
      <xdr:colOff>123824</xdr:colOff>
      <xdr:row>19</xdr:row>
      <xdr:rowOff>112057</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20</xdr:col>
      <xdr:colOff>482654</xdr:colOff>
      <xdr:row>40</xdr:row>
      <xdr:rowOff>31216</xdr:rowOff>
    </xdr:from>
    <xdr:ext cx="1400736" cy="202892"/>
    <xdr:sp macro="" textlink="">
      <xdr:nvSpPr>
        <xdr:cNvPr id="9" name="角丸四角形 8"/>
        <xdr:cNvSpPr/>
      </xdr:nvSpPr>
      <xdr:spPr>
        <a:xfrm>
          <a:off x="13586333" y="10984966"/>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2</a:t>
          </a:r>
          <a:endParaRPr kumimoji="1" lang="ja-JP" altLang="en-US" sz="1100"/>
        </a:p>
      </xdr:txBody>
    </xdr:sp>
    <xdr:clientData/>
  </xdr:oneCellAnchor>
  <xdr:oneCellAnchor>
    <xdr:from>
      <xdr:col>5</xdr:col>
      <xdr:colOff>441832</xdr:colOff>
      <xdr:row>4</xdr:row>
      <xdr:rowOff>47226</xdr:rowOff>
    </xdr:from>
    <xdr:ext cx="1400736" cy="202892"/>
    <xdr:sp macro="" textlink="">
      <xdr:nvSpPr>
        <xdr:cNvPr id="10" name="角丸四角形 9"/>
        <xdr:cNvSpPr/>
      </xdr:nvSpPr>
      <xdr:spPr>
        <a:xfrm>
          <a:off x="3870832" y="752076"/>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1</a:t>
          </a:r>
          <a:endParaRPr kumimoji="1" lang="ja-JP" altLang="en-US" sz="1100"/>
        </a:p>
      </xdr:txBody>
    </xdr:sp>
    <xdr:clientData/>
  </xdr:oneCellAnchor>
  <xdr:oneCellAnchor>
    <xdr:from>
      <xdr:col>20</xdr:col>
      <xdr:colOff>482654</xdr:colOff>
      <xdr:row>5</xdr:row>
      <xdr:rowOff>33618</xdr:rowOff>
    </xdr:from>
    <xdr:ext cx="1400736" cy="202892"/>
    <xdr:sp macro="" textlink="">
      <xdr:nvSpPr>
        <xdr:cNvPr id="11" name="角丸四角形 10"/>
        <xdr:cNvSpPr/>
      </xdr:nvSpPr>
      <xdr:spPr>
        <a:xfrm>
          <a:off x="13674779" y="1033743"/>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避難確保計画：別紙</a:t>
          </a:r>
          <a:r>
            <a:rPr kumimoji="1" lang="en-US" altLang="ja-JP" sz="1100"/>
            <a:t>1</a:t>
          </a:r>
          <a:endParaRPr kumimoji="1" lang="ja-JP" altLang="en-US" sz="1100"/>
        </a:p>
      </xdr:txBody>
    </xdr:sp>
    <xdr:clientData/>
  </xdr:oneCellAnchor>
  <xdr:oneCellAnchor>
    <xdr:from>
      <xdr:col>20</xdr:col>
      <xdr:colOff>482654</xdr:colOff>
      <xdr:row>21</xdr:row>
      <xdr:rowOff>33617</xdr:rowOff>
    </xdr:from>
    <xdr:ext cx="1400736" cy="202892"/>
    <xdr:sp macro="" textlink="">
      <xdr:nvSpPr>
        <xdr:cNvPr id="12" name="角丸四角形 11"/>
        <xdr:cNvSpPr/>
      </xdr:nvSpPr>
      <xdr:spPr>
        <a:xfrm>
          <a:off x="13674779" y="5796242"/>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5</a:t>
          </a:r>
          <a:endParaRPr kumimoji="1" lang="ja-JP" altLang="en-US" sz="1100"/>
        </a:p>
      </xdr:txBody>
    </xdr:sp>
    <xdr:clientData/>
  </xdr:oneCellAnchor>
  <xdr:oneCellAnchor>
    <xdr:from>
      <xdr:col>11</xdr:col>
      <xdr:colOff>14408</xdr:colOff>
      <xdr:row>33</xdr:row>
      <xdr:rowOff>44824</xdr:rowOff>
    </xdr:from>
    <xdr:ext cx="1400736" cy="202892"/>
    <xdr:sp macro="" textlink="">
      <xdr:nvSpPr>
        <xdr:cNvPr id="13" name="角丸四角形 12"/>
        <xdr:cNvSpPr/>
      </xdr:nvSpPr>
      <xdr:spPr>
        <a:xfrm>
          <a:off x="7472483" y="9398374"/>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4</a:t>
          </a:r>
          <a:endParaRPr kumimoji="1" lang="ja-JP" altLang="en-US" sz="1100"/>
        </a:p>
      </xdr:txBody>
    </xdr:sp>
    <xdr:clientData/>
  </xdr:oneCellAnchor>
  <xdr:twoCellAnchor editAs="oneCell">
    <xdr:from>
      <xdr:col>4</xdr:col>
      <xdr:colOff>57150</xdr:colOff>
      <xdr:row>13</xdr:row>
      <xdr:rowOff>66675</xdr:rowOff>
    </xdr:from>
    <xdr:to>
      <xdr:col>6</xdr:col>
      <xdr:colOff>552450</xdr:colOff>
      <xdr:row>19</xdr:row>
      <xdr:rowOff>108857</xdr:rowOff>
    </xdr:to>
    <xdr:sp macro="" textlink="">
      <xdr:nvSpPr>
        <xdr:cNvPr id="94" name="AutoShape 1"/>
        <xdr:cNvSpPr>
          <a:spLocks noChangeAspect="1" noChangeArrowheads="1"/>
        </xdr:cNvSpPr>
      </xdr:nvSpPr>
      <xdr:spPr bwMode="auto">
        <a:xfrm>
          <a:off x="2800350" y="3362325"/>
          <a:ext cx="1866900" cy="19281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32018</xdr:colOff>
      <xdr:row>42</xdr:row>
      <xdr:rowOff>169183</xdr:rowOff>
    </xdr:from>
    <xdr:to>
      <xdr:col>22</xdr:col>
      <xdr:colOff>592311</xdr:colOff>
      <xdr:row>47</xdr:row>
      <xdr:rowOff>13606</xdr:rowOff>
    </xdr:to>
    <xdr:grpSp>
      <xdr:nvGrpSpPr>
        <xdr:cNvPr id="95" name="グループ化 94"/>
        <xdr:cNvGrpSpPr/>
      </xdr:nvGrpSpPr>
      <xdr:grpSpPr>
        <a:xfrm>
          <a:off x="11148253" y="11901742"/>
          <a:ext cx="3978087" cy="852952"/>
          <a:chOff x="11130642" y="11816407"/>
          <a:chExt cx="3946071" cy="1076210"/>
        </a:xfrm>
      </xdr:grpSpPr>
      <xdr:grpSp>
        <xdr:nvGrpSpPr>
          <xdr:cNvPr id="96" name="グループ化 95"/>
          <xdr:cNvGrpSpPr/>
        </xdr:nvGrpSpPr>
        <xdr:grpSpPr>
          <a:xfrm>
            <a:off x="11130642" y="11865430"/>
            <a:ext cx="3946071" cy="1027187"/>
            <a:chOff x="11130643" y="11783787"/>
            <a:chExt cx="3456214" cy="1027187"/>
          </a:xfrm>
        </xdr:grpSpPr>
        <xdr:sp macro="" textlink="'出力シート（避難確保計画）'!L190">
          <xdr:nvSpPr>
            <xdr:cNvPr id="98" name="テキスト ボックス 97"/>
            <xdr:cNvSpPr txBox="1"/>
          </xdr:nvSpPr>
          <xdr:spPr>
            <a:xfrm>
              <a:off x="11130643" y="12015121"/>
              <a:ext cx="3456214" cy="795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2578A2B-E02A-45E2-ABB7-2125BDD752E9}" type="TxLink">
                <a:rPr kumimoji="1" lang="en-US" altLang="en-US" sz="1100" b="0" i="0" u="none"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pPr/>
                <a:t>□テレビ　□ラジオ　□インターネット　（気象庁HP、おかやま防災ポータル）□からのメール　□テレビ・ラジオ</a:t>
              </a:fld>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99" name="テキスト ボックス 98"/>
            <xdr:cNvSpPr txBox="1"/>
          </xdr:nvSpPr>
          <xdr:spPr>
            <a:xfrm>
              <a:off x="11130643" y="11783787"/>
              <a:ext cx="3456214" cy="272142"/>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収集方法</a:t>
              </a:r>
            </a:p>
          </xdr:txBody>
        </xdr:sp>
      </xdr:grpSp>
      <xdr:sp macro="" textlink="">
        <xdr:nvSpPr>
          <xdr:cNvPr id="97" name="角丸四角形 96"/>
          <xdr:cNvSpPr/>
        </xdr:nvSpPr>
        <xdr:spPr>
          <a:xfrm>
            <a:off x="13586333" y="11816407"/>
            <a:ext cx="1400736" cy="325903"/>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避難確保計画：様式</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a:t>
            </a:r>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editAs="absolute">
    <xdr:from>
      <xdr:col>1</xdr:col>
      <xdr:colOff>361542</xdr:colOff>
      <xdr:row>41</xdr:row>
      <xdr:rowOff>131173</xdr:rowOff>
    </xdr:from>
    <xdr:to>
      <xdr:col>3</xdr:col>
      <xdr:colOff>22489</xdr:colOff>
      <xdr:row>42</xdr:row>
      <xdr:rowOff>80421</xdr:rowOff>
    </xdr:to>
    <xdr:sp macro="" textlink="">
      <xdr:nvSpPr>
        <xdr:cNvPr id="41" name="テキスト ボックス 2">
          <a:extLst>
            <a:ext uri="{FF2B5EF4-FFF2-40B4-BE49-F238E27FC236}">
              <a16:creationId xmlns:a16="http://schemas.microsoft.com/office/drawing/2014/main" id="{FD2F4C94-DAAC-4CDA-A5D4-DA34659F4363}"/>
            </a:ext>
          </a:extLst>
        </xdr:cNvPr>
        <xdr:cNvSpPr txBox="1">
          <a:spLocks noChangeArrowheads="1"/>
        </xdr:cNvSpPr>
      </xdr:nvSpPr>
      <xdr:spPr bwMode="auto">
        <a:xfrm>
          <a:off x="1041899" y="11329852"/>
          <a:ext cx="1021661" cy="29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1000">
              <a:solidFill>
                <a:prstClr val="black"/>
              </a:solidFill>
              <a:latin typeface="メイリオ" pitchFamily="50" charset="-128"/>
              <a:ea typeface="メイリオ" pitchFamily="50" charset="-128"/>
              <a:cs typeface="メイリオ" pitchFamily="50" charset="-128"/>
            </a:rPr>
            <a:t>大雨の約</a:t>
          </a:r>
          <a:r>
            <a:rPr lang="en-US" altLang="ja-JP" sz="1000">
              <a:solidFill>
                <a:prstClr val="black"/>
              </a:solidFill>
              <a:latin typeface="メイリオ" pitchFamily="50" charset="-128"/>
              <a:ea typeface="メイリオ" pitchFamily="50" charset="-128"/>
              <a:cs typeface="メイリオ" pitchFamily="50" charset="-128"/>
            </a:rPr>
            <a:t>1</a:t>
          </a:r>
          <a:r>
            <a:rPr lang="ja-JP" altLang="en-US" sz="1000">
              <a:solidFill>
                <a:prstClr val="black"/>
              </a:solidFill>
              <a:latin typeface="メイリオ" pitchFamily="50" charset="-128"/>
              <a:ea typeface="メイリオ" pitchFamily="50" charset="-128"/>
              <a:cs typeface="メイリオ" pitchFamily="50" charset="-128"/>
            </a:rPr>
            <a:t>日前</a:t>
          </a:r>
        </a:p>
      </xdr:txBody>
    </xdr:sp>
    <xdr:clientData/>
  </xdr:twoCellAnchor>
  <xdr:twoCellAnchor editAs="absolute">
    <xdr:from>
      <xdr:col>0</xdr:col>
      <xdr:colOff>0</xdr:colOff>
      <xdr:row>41</xdr:row>
      <xdr:rowOff>107798</xdr:rowOff>
    </xdr:from>
    <xdr:to>
      <xdr:col>1</xdr:col>
      <xdr:colOff>571499</xdr:colOff>
      <xdr:row>42</xdr:row>
      <xdr:rowOff>43337</xdr:rowOff>
    </xdr:to>
    <xdr:sp macro="" textlink="">
      <xdr:nvSpPr>
        <xdr:cNvPr id="42" name="テキスト ボックス 148"/>
        <xdr:cNvSpPr txBox="1"/>
      </xdr:nvSpPr>
      <xdr:spPr>
        <a:xfrm>
          <a:off x="0" y="11306477"/>
          <a:ext cx="1251856" cy="27571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警戒レベル１</a:t>
          </a:r>
        </a:p>
      </xdr:txBody>
    </xdr:sp>
    <xdr:clientData/>
  </xdr:twoCellAnchor>
  <xdr:twoCellAnchor editAs="absolute">
    <xdr:from>
      <xdr:col>3</xdr:col>
      <xdr:colOff>112058</xdr:colOff>
      <xdr:row>41</xdr:row>
      <xdr:rowOff>73090</xdr:rowOff>
    </xdr:from>
    <xdr:to>
      <xdr:col>5</xdr:col>
      <xdr:colOff>235323</xdr:colOff>
      <xdr:row>42</xdr:row>
      <xdr:rowOff>3668</xdr:rowOff>
    </xdr:to>
    <xdr:sp macro="" textlink="">
      <xdr:nvSpPr>
        <xdr:cNvPr id="47" name="テキスト ボックス 161">
          <a:extLst>
            <a:ext uri="{FF2B5EF4-FFF2-40B4-BE49-F238E27FC236}">
              <a16:creationId xmlns:a16="http://schemas.microsoft.com/office/drawing/2014/main" id="{6CBC505B-E5A9-47AA-8507-47AA30F41B83}"/>
            </a:ext>
          </a:extLst>
        </xdr:cNvPr>
        <xdr:cNvSpPr txBox="1"/>
      </xdr:nvSpPr>
      <xdr:spPr>
        <a:xfrm>
          <a:off x="2162734" y="11458266"/>
          <a:ext cx="1490383" cy="277961"/>
        </a:xfrm>
        <a:prstGeom prst="rect">
          <a:avLst/>
        </a:prstGeom>
        <a:noFill/>
        <a:ln w="19050">
          <a:noFill/>
        </a:ln>
      </xdr:spPr>
      <xdr:txBody>
        <a:bodyPr wrap="square" lIns="55116" tIns="27559" rIns="55116" bIns="27559">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気象予警報等</a:t>
          </a:r>
        </a:p>
      </xdr:txBody>
    </xdr:sp>
    <xdr:clientData/>
  </xdr:twoCellAnchor>
  <xdr:twoCellAnchor editAs="absolute">
    <xdr:from>
      <xdr:col>9</xdr:col>
      <xdr:colOff>312965</xdr:colOff>
      <xdr:row>41</xdr:row>
      <xdr:rowOff>54428</xdr:rowOff>
    </xdr:from>
    <xdr:to>
      <xdr:col>11</xdr:col>
      <xdr:colOff>-1</xdr:colOff>
      <xdr:row>41</xdr:row>
      <xdr:rowOff>299357</xdr:rowOff>
    </xdr:to>
    <xdr:sp macro="" textlink="">
      <xdr:nvSpPr>
        <xdr:cNvPr id="48" name="テキスト ボックス 98">
          <a:extLst>
            <a:ext uri="{FF2B5EF4-FFF2-40B4-BE49-F238E27FC236}">
              <a16:creationId xmlns:a16="http://schemas.microsoft.com/office/drawing/2014/main" id="{6CBC505B-E5A9-47AA-8507-47AA30F41B83}"/>
            </a:ext>
          </a:extLst>
        </xdr:cNvPr>
        <xdr:cNvSpPr txBox="1"/>
      </xdr:nvSpPr>
      <xdr:spPr>
        <a:xfrm>
          <a:off x="5973536" y="11253107"/>
          <a:ext cx="1428749" cy="244929"/>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警戒レベル・避難情報</a:t>
          </a:r>
        </a:p>
      </xdr:txBody>
    </xdr:sp>
    <xdr:clientData/>
  </xdr:twoCellAnchor>
  <xdr:twoCellAnchor editAs="absolute">
    <xdr:from>
      <xdr:col>5</xdr:col>
      <xdr:colOff>294958</xdr:colOff>
      <xdr:row>41</xdr:row>
      <xdr:rowOff>1018</xdr:rowOff>
    </xdr:from>
    <xdr:to>
      <xdr:col>6</xdr:col>
      <xdr:colOff>645223</xdr:colOff>
      <xdr:row>41</xdr:row>
      <xdr:rowOff>259922</xdr:rowOff>
    </xdr:to>
    <xdr:sp macro="" textlink="">
      <xdr:nvSpPr>
        <xdr:cNvPr id="52" name="テキスト ボックス 104">
          <a:extLst>
            <a:ext uri="{FF2B5EF4-FFF2-40B4-BE49-F238E27FC236}">
              <a16:creationId xmlns:a16="http://schemas.microsoft.com/office/drawing/2014/main" id="{6CBC505B-E5A9-47AA-8507-47AA30F41B83}"/>
            </a:ext>
          </a:extLst>
        </xdr:cNvPr>
        <xdr:cNvSpPr txBox="1"/>
      </xdr:nvSpPr>
      <xdr:spPr>
        <a:xfrm>
          <a:off x="3723958" y="11259568"/>
          <a:ext cx="1036065" cy="258904"/>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洪水予報</a:t>
          </a:r>
          <a:endParaRPr lang="en-US" altLang="ja-JP" sz="105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6</xdr:col>
      <xdr:colOff>676249</xdr:colOff>
      <xdr:row>41</xdr:row>
      <xdr:rowOff>4587</xdr:rowOff>
    </xdr:from>
    <xdr:to>
      <xdr:col>9</xdr:col>
      <xdr:colOff>337038</xdr:colOff>
      <xdr:row>41</xdr:row>
      <xdr:rowOff>263491</xdr:rowOff>
    </xdr:to>
    <xdr:sp macro="" textlink="">
      <xdr:nvSpPr>
        <xdr:cNvPr id="55" name="テキスト ボックス 109">
          <a:extLst>
            <a:ext uri="{FF2B5EF4-FFF2-40B4-BE49-F238E27FC236}">
              <a16:creationId xmlns:a16="http://schemas.microsoft.com/office/drawing/2014/main" id="{6CBC505B-E5A9-47AA-8507-47AA30F41B83}"/>
            </a:ext>
          </a:extLst>
        </xdr:cNvPr>
        <xdr:cNvSpPr txBox="1"/>
      </xdr:nvSpPr>
      <xdr:spPr>
        <a:xfrm>
          <a:off x="4808634" y="11295375"/>
          <a:ext cx="1258058" cy="258904"/>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900">
              <a:solidFill>
                <a:prstClr val="black"/>
              </a:solidFill>
              <a:latin typeface="Meiryo UI" panose="020B0604030504040204" pitchFamily="50" charset="-128"/>
              <a:ea typeface="Meiryo UI" panose="020B0604030504040204" pitchFamily="50" charset="-128"/>
              <a:cs typeface="Meiryo UI" panose="020B0604030504040204" pitchFamily="50" charset="-128"/>
            </a:rPr>
            <a:t>土砂災害危険度情報</a:t>
          </a:r>
        </a:p>
      </xdr:txBody>
    </xdr:sp>
    <xdr:clientData/>
  </xdr:twoCellAnchor>
  <xdr:twoCellAnchor editAs="absolute">
    <xdr:from>
      <xdr:col>5</xdr:col>
      <xdr:colOff>294958</xdr:colOff>
      <xdr:row>41</xdr:row>
      <xdr:rowOff>158698</xdr:rowOff>
    </xdr:from>
    <xdr:to>
      <xdr:col>6</xdr:col>
      <xdr:colOff>645223</xdr:colOff>
      <xdr:row>42</xdr:row>
      <xdr:rowOff>67854</xdr:rowOff>
    </xdr:to>
    <xdr:sp macro="" textlink="">
      <xdr:nvSpPr>
        <xdr:cNvPr id="77" name="テキスト ボックス 104">
          <a:extLst>
            <a:ext uri="{FF2B5EF4-FFF2-40B4-BE49-F238E27FC236}">
              <a16:creationId xmlns:a16="http://schemas.microsoft.com/office/drawing/2014/main" id="{6CBC505B-E5A9-47AA-8507-47AA30F41B83}"/>
            </a:ext>
          </a:extLst>
        </xdr:cNvPr>
        <xdr:cNvSpPr txBox="1"/>
      </xdr:nvSpPr>
      <xdr:spPr>
        <a:xfrm>
          <a:off x="3723958" y="11417248"/>
          <a:ext cx="1036065" cy="254858"/>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水位到達情報</a:t>
          </a:r>
          <a:endParaRPr lang="en-US" altLang="ja-JP" sz="105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7</xdr:col>
      <xdr:colOff>67671</xdr:colOff>
      <xdr:row>41</xdr:row>
      <xdr:rowOff>162270</xdr:rowOff>
    </xdr:from>
    <xdr:to>
      <xdr:col>9</xdr:col>
      <xdr:colOff>242232</xdr:colOff>
      <xdr:row>42</xdr:row>
      <xdr:rowOff>71426</xdr:rowOff>
    </xdr:to>
    <xdr:sp macro="" textlink="">
      <xdr:nvSpPr>
        <xdr:cNvPr id="78" name="テキスト ボックス 109">
          <a:extLst>
            <a:ext uri="{FF2B5EF4-FFF2-40B4-BE49-F238E27FC236}">
              <a16:creationId xmlns:a16="http://schemas.microsoft.com/office/drawing/2014/main" id="{6CBC505B-E5A9-47AA-8507-47AA30F41B83}"/>
            </a:ext>
          </a:extLst>
        </xdr:cNvPr>
        <xdr:cNvSpPr txBox="1"/>
      </xdr:nvSpPr>
      <xdr:spPr>
        <a:xfrm>
          <a:off x="4868271" y="11420820"/>
          <a:ext cx="1079436" cy="254858"/>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900">
              <a:solidFill>
                <a:prstClr val="black"/>
              </a:solidFill>
              <a:latin typeface="Meiryo UI" panose="020B0604030504040204" pitchFamily="50" charset="-128"/>
              <a:ea typeface="Meiryo UI" panose="020B0604030504040204" pitchFamily="50" charset="-128"/>
              <a:cs typeface="Meiryo UI" panose="020B0604030504040204" pitchFamily="50" charset="-128"/>
            </a:rPr>
            <a:t>（危険度分布）</a:t>
          </a:r>
        </a:p>
      </xdr:txBody>
    </xdr:sp>
    <xdr:clientData/>
  </xdr:twoCellAnchor>
  <xdr:twoCellAnchor editAs="absolute">
    <xdr:from>
      <xdr:col>5</xdr:col>
      <xdr:colOff>266869</xdr:colOff>
      <xdr:row>41</xdr:row>
      <xdr:rowOff>19050</xdr:rowOff>
    </xdr:from>
    <xdr:to>
      <xdr:col>9</xdr:col>
      <xdr:colOff>300608</xdr:colOff>
      <xdr:row>86</xdr:row>
      <xdr:rowOff>168087</xdr:rowOff>
    </xdr:to>
    <xdr:grpSp>
      <xdr:nvGrpSpPr>
        <xdr:cNvPr id="79" name="グループ化 78"/>
        <xdr:cNvGrpSpPr/>
      </xdr:nvGrpSpPr>
      <xdr:grpSpPr>
        <a:xfrm>
          <a:off x="3684663" y="11404226"/>
          <a:ext cx="2308533" cy="9371479"/>
          <a:chOff x="3668519" y="11332274"/>
          <a:chExt cx="2292439" cy="9432226"/>
        </a:xfrm>
      </xdr:grpSpPr>
      <xdr:cxnSp macro="">
        <xdr:nvCxnSpPr>
          <xdr:cNvPr id="86" name="直線コネクタ 85"/>
          <xdr:cNvCxnSpPr/>
        </xdr:nvCxnSpPr>
        <xdr:spPr bwMode="auto">
          <a:xfrm>
            <a:off x="5960958" y="11332274"/>
            <a:ext cx="0" cy="9432226"/>
          </a:xfrm>
          <a:prstGeom prst="line">
            <a:avLst/>
          </a:prstGeom>
          <a:solidFill>
            <a:schemeClr val="accent1"/>
          </a:solidFill>
          <a:ln w="6350" cap="sq" cmpd="sng" algn="ctr">
            <a:solidFill>
              <a:schemeClr val="tx1"/>
            </a:solidFill>
            <a:prstDash val="dash"/>
            <a:round/>
            <a:headEnd type="none" w="sm" len="sm"/>
            <a:tailEnd type="none" w="sm" len="sm"/>
          </a:ln>
          <a:effectLst/>
        </xdr:spPr>
      </xdr:cxnSp>
      <xdr:cxnSp macro="">
        <xdr:nvCxnSpPr>
          <xdr:cNvPr id="87" name="直線コネクタ 86"/>
          <xdr:cNvCxnSpPr/>
        </xdr:nvCxnSpPr>
        <xdr:spPr bwMode="auto">
          <a:xfrm>
            <a:off x="4797912" y="11332274"/>
            <a:ext cx="0" cy="9432226"/>
          </a:xfrm>
          <a:prstGeom prst="line">
            <a:avLst/>
          </a:prstGeom>
          <a:solidFill>
            <a:schemeClr val="accent1"/>
          </a:solidFill>
          <a:ln w="6350" cap="sq" cmpd="sng" algn="ctr">
            <a:solidFill>
              <a:schemeClr val="tx1"/>
            </a:solidFill>
            <a:prstDash val="dash"/>
            <a:round/>
            <a:headEnd type="none" w="sm" len="sm"/>
            <a:tailEnd type="none" w="sm" len="sm"/>
          </a:ln>
          <a:effectLst/>
        </xdr:spPr>
      </xdr:cxnSp>
      <xdr:cxnSp macro="">
        <xdr:nvCxnSpPr>
          <xdr:cNvPr id="88" name="直線コネクタ 87"/>
          <xdr:cNvCxnSpPr/>
        </xdr:nvCxnSpPr>
        <xdr:spPr bwMode="auto">
          <a:xfrm>
            <a:off x="3668519" y="11332274"/>
            <a:ext cx="0" cy="9432226"/>
          </a:xfrm>
          <a:prstGeom prst="line">
            <a:avLst/>
          </a:prstGeom>
          <a:solidFill>
            <a:schemeClr val="accent1"/>
          </a:solidFill>
          <a:ln w="6350" cap="sq" cmpd="sng" algn="ctr">
            <a:solidFill>
              <a:schemeClr val="tx1"/>
            </a:solidFill>
            <a:prstDash val="dash"/>
            <a:round/>
            <a:headEnd type="none" w="sm" len="sm"/>
            <a:tailEnd type="none" w="sm" len="sm"/>
          </a:ln>
          <a:effectLst/>
        </xdr:spPr>
      </xdr:cxnSp>
    </xdr:grpSp>
    <xdr:clientData/>
  </xdr:twoCellAnchor>
  <xdr:twoCellAnchor editAs="oneCell">
    <xdr:from>
      <xdr:col>0</xdr:col>
      <xdr:colOff>0</xdr:colOff>
      <xdr:row>42</xdr:row>
      <xdr:rowOff>99252</xdr:rowOff>
    </xdr:from>
    <xdr:to>
      <xdr:col>11</xdr:col>
      <xdr:colOff>489857</xdr:colOff>
      <xdr:row>87</xdr:row>
      <xdr:rowOff>27221</xdr:rowOff>
    </xdr:to>
    <xdr:grpSp>
      <xdr:nvGrpSpPr>
        <xdr:cNvPr id="109" name="グループ化 108"/>
        <xdr:cNvGrpSpPr/>
      </xdr:nvGrpSpPr>
      <xdr:grpSpPr>
        <a:xfrm>
          <a:off x="0" y="11831811"/>
          <a:ext cx="7930563" cy="9004734"/>
          <a:chOff x="0" y="11748204"/>
          <a:chExt cx="8023266" cy="9276077"/>
        </a:xfrm>
      </xdr:grpSpPr>
      <xdr:cxnSp macro="">
        <xdr:nvCxnSpPr>
          <xdr:cNvPr id="131" name="直線矢印コネクタ 130">
            <a:extLst>
              <a:ext uri="{FF2B5EF4-FFF2-40B4-BE49-F238E27FC236}">
                <a16:creationId xmlns:a16="http://schemas.microsoft.com/office/drawing/2014/main" id="{6DA78E10-D81B-4A16-B2E4-8352B2F3DA45}"/>
              </a:ext>
            </a:extLst>
          </xdr:cNvPr>
          <xdr:cNvCxnSpPr/>
        </xdr:nvCxnSpPr>
        <xdr:spPr bwMode="auto">
          <a:xfrm>
            <a:off x="1074193" y="19749037"/>
            <a:ext cx="4797" cy="333371"/>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93" name="グループ化 92"/>
          <xdr:cNvGrpSpPr/>
        </xdr:nvGrpSpPr>
        <xdr:grpSpPr>
          <a:xfrm>
            <a:off x="291968" y="19929157"/>
            <a:ext cx="1750654" cy="1095124"/>
            <a:chOff x="291968" y="19257846"/>
            <a:chExt cx="1732317" cy="1271177"/>
          </a:xfrm>
        </xdr:grpSpPr>
        <xdr:sp macro="" textlink="">
          <xdr:nvSpPr>
            <xdr:cNvPr id="24" name="爆発 1 23"/>
            <xdr:cNvSpPr/>
          </xdr:nvSpPr>
          <xdr:spPr bwMode="auto">
            <a:xfrm>
              <a:off x="291968" y="19825056"/>
              <a:ext cx="1732317" cy="703967"/>
            </a:xfrm>
            <a:prstGeom prst="irregularSeal1">
              <a:avLst/>
            </a:prstGeom>
            <a:solidFill>
              <a:schemeClr val="accent5"/>
            </a:solidFill>
            <a:ln w="19050" cap="sq" algn="ctr">
              <a:solidFill>
                <a:schemeClr val="tx1"/>
              </a:solidFill>
              <a:round/>
              <a:headEnd type="none" w="sm" len="sm"/>
              <a:tailEnd type="none" w="sm" len="sm"/>
            </a:ln>
          </xdr:spPr>
          <xdr:txBody>
            <a:bodyPr wrap="square" rtlCol="0" anchor="b"/>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endParaRPr kumimoji="1" lang="ja-JP" altLang="en-US" sz="1600">
                <a:latin typeface="Segoe UI" panose="020B0502040204020203" pitchFamily="34" charset="0"/>
                <a:ea typeface="メイリオ" panose="020B0604030504040204" pitchFamily="50" charset="-128"/>
              </a:endParaRPr>
            </a:p>
          </xdr:txBody>
        </xdr:sp>
        <xdr:sp macro="" textlink="">
          <xdr:nvSpPr>
            <xdr:cNvPr id="31" name="テキスト ボックス 2">
              <a:extLst>
                <a:ext uri="{FF2B5EF4-FFF2-40B4-BE49-F238E27FC236}">
                  <a16:creationId xmlns:a16="http://schemas.microsoft.com/office/drawing/2014/main" id="{D0F94215-9A50-4827-B47C-6A93420865E7}"/>
                </a:ext>
              </a:extLst>
            </xdr:cNvPr>
            <xdr:cNvSpPr txBox="1">
              <a:spLocks noChangeArrowheads="1"/>
            </xdr:cNvSpPr>
          </xdr:nvSpPr>
          <xdr:spPr bwMode="auto">
            <a:xfrm>
              <a:off x="777885" y="20022246"/>
              <a:ext cx="970098" cy="362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55116" tIns="27559" rIns="55116" bIns="27559">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1204">
                  <a:solidFill>
                    <a:schemeClr val="bg1"/>
                  </a:solidFill>
                  <a:latin typeface="メイリオ" pitchFamily="50" charset="-128"/>
                  <a:ea typeface="メイリオ" pitchFamily="50" charset="-128"/>
                  <a:cs typeface="メイリオ" pitchFamily="50" charset="-128"/>
                </a:rPr>
                <a:t>氾濫発生</a:t>
              </a:r>
            </a:p>
          </xdr:txBody>
        </xdr:sp>
        <xdr:sp macro="" textlink="">
          <xdr:nvSpPr>
            <xdr:cNvPr id="62" name="爆発 1 61"/>
            <xdr:cNvSpPr/>
          </xdr:nvSpPr>
          <xdr:spPr bwMode="auto">
            <a:xfrm>
              <a:off x="291968" y="19257846"/>
              <a:ext cx="1732317" cy="694812"/>
            </a:xfrm>
            <a:prstGeom prst="irregularSeal1">
              <a:avLst/>
            </a:prstGeom>
            <a:solidFill>
              <a:schemeClr val="accent2">
                <a:lumMod val="50000"/>
              </a:schemeClr>
            </a:solidFill>
            <a:ln w="19050" cap="sq" algn="ctr">
              <a:solidFill>
                <a:schemeClr val="tx1"/>
              </a:solidFill>
              <a:round/>
              <a:headEnd type="none" w="sm" len="sm"/>
              <a:tailEnd type="none" w="sm" len="sm"/>
            </a:ln>
          </xdr:spPr>
          <xdr:txBody>
            <a:bodyPr wrap="square" rtlCol="0" anchor="b"/>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endParaRPr kumimoji="1" lang="ja-JP" altLang="en-US" sz="1600">
                <a:latin typeface="Segoe UI" panose="020B0502040204020203" pitchFamily="34" charset="0"/>
                <a:ea typeface="メイリオ" panose="020B0604030504040204" pitchFamily="50" charset="-128"/>
              </a:endParaRPr>
            </a:p>
          </xdr:txBody>
        </xdr:sp>
        <xdr:sp macro="" textlink="">
          <xdr:nvSpPr>
            <xdr:cNvPr id="63" name="テキスト ボックス 2">
              <a:extLst>
                <a:ext uri="{FF2B5EF4-FFF2-40B4-BE49-F238E27FC236}">
                  <a16:creationId xmlns:a16="http://schemas.microsoft.com/office/drawing/2014/main" id="{D0F94215-9A50-4827-B47C-6A93420865E7}"/>
                </a:ext>
              </a:extLst>
            </xdr:cNvPr>
            <xdr:cNvSpPr txBox="1">
              <a:spLocks noChangeArrowheads="1"/>
            </xdr:cNvSpPr>
          </xdr:nvSpPr>
          <xdr:spPr bwMode="auto">
            <a:xfrm>
              <a:off x="766886" y="19457406"/>
              <a:ext cx="970098" cy="39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55116" tIns="27559" rIns="55116" bIns="27559">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1204">
                  <a:solidFill>
                    <a:schemeClr val="bg1"/>
                  </a:solidFill>
                  <a:latin typeface="メイリオ" pitchFamily="50" charset="-128"/>
                  <a:ea typeface="メイリオ" pitchFamily="50" charset="-128"/>
                  <a:cs typeface="メイリオ" pitchFamily="50" charset="-128"/>
                </a:rPr>
                <a:t>土砂災害</a:t>
              </a:r>
            </a:p>
          </xdr:txBody>
        </xdr:sp>
      </xdr:grpSp>
      <xdr:sp macro="" textlink="">
        <xdr:nvSpPr>
          <xdr:cNvPr id="140" name="正方形/長方形 139"/>
          <xdr:cNvSpPr/>
        </xdr:nvSpPr>
        <xdr:spPr>
          <a:xfrm>
            <a:off x="11206" y="16986081"/>
            <a:ext cx="1968160" cy="52260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1" name="正方形/長方形 140"/>
          <xdr:cNvSpPr/>
        </xdr:nvSpPr>
        <xdr:spPr>
          <a:xfrm>
            <a:off x="11206" y="17508682"/>
            <a:ext cx="1968160" cy="48367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9" name="正方形/長方形 128"/>
          <xdr:cNvSpPr/>
        </xdr:nvSpPr>
        <xdr:spPr>
          <a:xfrm>
            <a:off x="1" y="13923559"/>
            <a:ext cx="1964317" cy="382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0" name="グループ化 99"/>
          <xdr:cNvGrpSpPr/>
        </xdr:nvGrpSpPr>
        <xdr:grpSpPr>
          <a:xfrm>
            <a:off x="7615052" y="11748204"/>
            <a:ext cx="408214" cy="9242451"/>
            <a:chOff x="7610630" y="11986932"/>
            <a:chExt cx="462680" cy="9905863"/>
          </a:xfrm>
        </xdr:grpSpPr>
        <xdr:sp macro="" textlink="">
          <xdr:nvSpPr>
            <xdr:cNvPr id="101" name="フローチャート: 代替処理 100"/>
            <xdr:cNvSpPr/>
          </xdr:nvSpPr>
          <xdr:spPr bwMode="auto">
            <a:xfrm>
              <a:off x="7610630" y="17589226"/>
              <a:ext cx="462680" cy="4303569"/>
            </a:xfrm>
            <a:prstGeom prst="flowChartAlternateProcess">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sp macro="" textlink="">
          <xdr:nvSpPr>
            <xdr:cNvPr id="102" name="フローチャート: 代替処理 101"/>
            <xdr:cNvSpPr/>
          </xdr:nvSpPr>
          <xdr:spPr bwMode="auto">
            <a:xfrm>
              <a:off x="7610630" y="13209728"/>
              <a:ext cx="462680" cy="2014338"/>
            </a:xfrm>
            <a:prstGeom prst="flowChartAlternateProcess">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sp macro="" textlink="">
          <xdr:nvSpPr>
            <xdr:cNvPr id="103" name="フローチャート: 代替処理 102"/>
            <xdr:cNvSpPr/>
          </xdr:nvSpPr>
          <xdr:spPr bwMode="auto">
            <a:xfrm>
              <a:off x="7610630" y="15408845"/>
              <a:ext cx="462680" cy="1987165"/>
            </a:xfrm>
            <a:prstGeom prst="flowChartAlternateProcess">
              <a:avLst/>
            </a:prstGeom>
            <a:solidFill>
              <a:schemeClr val="accent2"/>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sp macro="" textlink="">
          <xdr:nvSpPr>
            <xdr:cNvPr id="104" name="二等辺三角形 103"/>
            <xdr:cNvSpPr/>
          </xdr:nvSpPr>
          <xdr:spPr bwMode="auto">
            <a:xfrm rot="10800000">
              <a:off x="7726301" y="15267186"/>
              <a:ext cx="231340" cy="95105"/>
            </a:xfrm>
            <a:prstGeom prst="triangle">
              <a:avLst/>
            </a:prstGeom>
            <a:solidFill>
              <a:schemeClr val="accent4"/>
            </a:solidFill>
            <a:ln w="12700" cap="flat">
              <a:solidFill>
                <a:schemeClr val="tx1"/>
              </a:solidFill>
              <a:prstDash val="solid"/>
              <a:round/>
              <a:headEnd type="none"/>
              <a:tailEnd type="arrow"/>
            </a:ln>
          </xdr:spPr>
          <xdr:txBody>
            <a:bodyPr rot="0" spcFirstLastPara="0" vert="horz" wrap="square" lIns="91440" tIns="46800" rIns="91440" bIns="45720" numCol="1" spcCol="0" rtlCol="0" fromWordArt="0" anchor="ctr"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endParaRPr kumimoji="1" lang="ja-JP" altLang="en-US" sz="2400">
                <a:latin typeface="Times New Roman" pitchFamily="18" charset="0"/>
                <a:ea typeface="ＭＳ Ｐゴシック" pitchFamily="50" charset="-128"/>
              </a:endParaRPr>
            </a:p>
          </xdr:txBody>
        </xdr:sp>
        <xdr:sp macro="" textlink="">
          <xdr:nvSpPr>
            <xdr:cNvPr id="105" name="二等辺三角形 104"/>
            <xdr:cNvSpPr/>
          </xdr:nvSpPr>
          <xdr:spPr bwMode="auto">
            <a:xfrm rot="10800000">
              <a:off x="7726300" y="17448216"/>
              <a:ext cx="231340" cy="95105"/>
            </a:xfrm>
            <a:prstGeom prst="triangle">
              <a:avLst/>
            </a:prstGeom>
            <a:solidFill>
              <a:schemeClr val="accent2"/>
            </a:solidFill>
            <a:ln w="12700" cap="flat">
              <a:solidFill>
                <a:schemeClr val="tx1"/>
              </a:solidFill>
              <a:prstDash val="solid"/>
              <a:round/>
              <a:headEnd type="none"/>
              <a:tailEnd type="arrow"/>
            </a:ln>
          </xdr:spPr>
          <xdr:txBody>
            <a:bodyPr rot="0" spcFirstLastPara="0" vert="horz" wrap="square" lIns="91440" tIns="46800" rIns="91440" bIns="45720" numCol="1" spcCol="0" rtlCol="0" fromWordArt="0" anchor="ctr"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endParaRPr kumimoji="1" lang="ja-JP" altLang="en-US" sz="2400">
                <a:latin typeface="Times New Roman" pitchFamily="18" charset="0"/>
                <a:ea typeface="ＭＳ Ｐゴシック" pitchFamily="50" charset="-128"/>
              </a:endParaRPr>
            </a:p>
          </xdr:txBody>
        </xdr:sp>
        <xdr:sp macro="" textlink="">
          <xdr:nvSpPr>
            <xdr:cNvPr id="106" name="フローチャート: 代替処理 105"/>
            <xdr:cNvSpPr/>
          </xdr:nvSpPr>
          <xdr:spPr bwMode="auto">
            <a:xfrm>
              <a:off x="7610630" y="11986932"/>
              <a:ext cx="462680" cy="1001023"/>
            </a:xfrm>
            <a:prstGeom prst="flowChartAlternate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平常時</a:t>
              </a:r>
            </a:p>
          </xdr:txBody>
        </xdr:sp>
        <xdr:sp macro="" textlink="">
          <xdr:nvSpPr>
            <xdr:cNvPr id="107" name="二等辺三角形 106"/>
            <xdr:cNvSpPr/>
          </xdr:nvSpPr>
          <xdr:spPr bwMode="auto">
            <a:xfrm rot="10800000">
              <a:off x="7726301" y="13099238"/>
              <a:ext cx="231340" cy="95105"/>
            </a:xfrm>
            <a:prstGeom prst="triangle">
              <a:avLst/>
            </a:prstGeom>
            <a:solidFill>
              <a:schemeClr val="accent4">
                <a:lumMod val="20000"/>
                <a:lumOff val="80000"/>
              </a:schemeClr>
            </a:solidFill>
            <a:ln w="12700" cap="flat">
              <a:solidFill>
                <a:schemeClr val="tx1"/>
              </a:solidFill>
              <a:prstDash val="solid"/>
              <a:round/>
              <a:headEnd type="none"/>
              <a:tailEnd type="arrow"/>
            </a:ln>
          </xdr:spPr>
          <xdr:txBody>
            <a:bodyPr rot="0" spcFirstLastPara="0" vert="horz" wrap="square" lIns="91440" tIns="46800" rIns="91440" bIns="45720" numCol="1" spcCol="0" rtlCol="0" fromWordArt="0" anchor="ctr"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endParaRPr kumimoji="1" lang="ja-JP" altLang="en-US" sz="2400">
                <a:latin typeface="Times New Roman" pitchFamily="18" charset="0"/>
                <a:ea typeface="ＭＳ Ｐゴシック" pitchFamily="50" charset="-128"/>
              </a:endParaRPr>
            </a:p>
          </xdr:txBody>
        </xdr:sp>
      </xdr:grpSp>
      <xdr:sp macro="" textlink="">
        <xdr:nvSpPr>
          <xdr:cNvPr id="142" name="正方形/長方形 141"/>
          <xdr:cNvSpPr/>
        </xdr:nvSpPr>
        <xdr:spPr>
          <a:xfrm>
            <a:off x="44823" y="18648627"/>
            <a:ext cx="1968160" cy="51817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3" name="正方形/長方形 142"/>
          <xdr:cNvSpPr/>
        </xdr:nvSpPr>
        <xdr:spPr>
          <a:xfrm>
            <a:off x="44823" y="19172908"/>
            <a:ext cx="1968160" cy="44757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5" name="直線矢印コネクタ 24">
            <a:extLst>
              <a:ext uri="{FF2B5EF4-FFF2-40B4-BE49-F238E27FC236}">
                <a16:creationId xmlns:a16="http://schemas.microsoft.com/office/drawing/2014/main" id="{6DA78E10-D81B-4A16-B2E4-8352B2F3DA45}"/>
              </a:ext>
            </a:extLst>
          </xdr:cNvPr>
          <xdr:cNvCxnSpPr>
            <a:stCxn id="58" idx="2"/>
          </xdr:cNvCxnSpPr>
        </xdr:nvCxnSpPr>
        <xdr:spPr bwMode="auto">
          <a:xfrm>
            <a:off x="5457863" y="14251154"/>
            <a:ext cx="6257" cy="1135779"/>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25">
            <a:extLst>
              <a:ext uri="{FF2B5EF4-FFF2-40B4-BE49-F238E27FC236}">
                <a16:creationId xmlns:a16="http://schemas.microsoft.com/office/drawing/2014/main" id="{038DC2E2-084A-4E26-980F-2116A25F93D4}"/>
              </a:ext>
            </a:extLst>
          </xdr:cNvPr>
          <xdr:cNvSpPr>
            <a:spLocks noChangeAspect="1"/>
          </xdr:cNvSpPr>
        </xdr:nvSpPr>
        <xdr:spPr bwMode="auto">
          <a:xfrm>
            <a:off x="2157982" y="13360649"/>
            <a:ext cx="1521653" cy="66718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147055"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大雨注意報</a:t>
            </a:r>
            <a:endParaRPr lang="en-US" altLang="ja-JP"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endParaRPr>
          </a:p>
          <a:p>
            <a:pPr algn="ctr">
              <a:defRPr/>
            </a:pP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洪水注意報</a:t>
            </a:r>
          </a:p>
        </xdr:txBody>
      </xdr:sp>
      <xdr:sp macro="" textlink="">
        <xdr:nvSpPr>
          <xdr:cNvPr id="27" name="円/楕円 26"/>
          <xdr:cNvSpPr/>
        </xdr:nvSpPr>
        <xdr:spPr bwMode="auto">
          <a:xfrm>
            <a:off x="290555" y="11819009"/>
            <a:ext cx="1739984" cy="516646"/>
          </a:xfrm>
          <a:prstGeom prst="ellipse">
            <a:avLst/>
          </a:prstGeom>
          <a:solidFill>
            <a:schemeClr val="bg1"/>
          </a:solidFill>
          <a:ln w="19050" cap="sq" algn="ctr">
            <a:solidFill>
              <a:schemeClr val="tx1"/>
            </a:solidFill>
            <a:round/>
            <a:headEnd type="none" w="sm" len="sm"/>
            <a:tailEnd type="none" w="sm" len="sm"/>
          </a:ln>
        </xdr:spPr>
        <xdr:txBody>
          <a:bodyPr vertOverflow="overflow" horzOverflow="overflow" wrap="none" rtlCol="0" anchor="ctr">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marL="0" marR="0" lvl="0" indent="0" algn="ctr" defTabSz="1280160" rtl="0" eaLnBrk="1" fontAlgn="auto" latinLnBrk="0" hangingPunct="1">
              <a:lnSpc>
                <a:spcPct val="100000"/>
              </a:lnSpc>
              <a:spcBef>
                <a:spcPts val="0"/>
              </a:spcBef>
              <a:spcAft>
                <a:spcPts val="0"/>
              </a:spcAft>
              <a:buClrTx/>
              <a:buSzTx/>
              <a:buFontTx/>
              <a:buNone/>
              <a:tabLst/>
              <a:defRPr/>
            </a:pPr>
            <a:r>
              <a:rPr kumimoji="1" lang="ja-JP" altLang="ja-JP" sz="1400" kern="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台風発生・接近</a:t>
            </a:r>
            <a:endParaRPr kumimoji="1" lang="ja-JP" altLang="en-US" sz="1400">
              <a:latin typeface="メイリオ" panose="020B0604030504040204" pitchFamily="50" charset="-128"/>
              <a:ea typeface="メイリオ" panose="020B0604030504040204" pitchFamily="50" charset="-128"/>
              <a:cs typeface="メイリオ" panose="020B0604030504040204" pitchFamily="50" charset="-128"/>
            </a:endParaRPr>
          </a:p>
        </xdr:txBody>
      </xdr:sp>
      <xdr:cxnSp macro="">
        <xdr:nvCxnSpPr>
          <xdr:cNvPr id="29" name="直線矢印コネクタ 28">
            <a:extLst>
              <a:ext uri="{FF2B5EF4-FFF2-40B4-BE49-F238E27FC236}">
                <a16:creationId xmlns:a16="http://schemas.microsoft.com/office/drawing/2014/main" id="{6DA78E10-D81B-4A16-B2E4-8352B2F3DA45}"/>
              </a:ext>
            </a:extLst>
          </xdr:cNvPr>
          <xdr:cNvCxnSpPr>
            <a:stCxn id="27" idx="4"/>
          </xdr:cNvCxnSpPr>
        </xdr:nvCxnSpPr>
        <xdr:spPr bwMode="auto">
          <a:xfrm flipH="1">
            <a:off x="1148157" y="12335656"/>
            <a:ext cx="12390" cy="655061"/>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 name="円/楕円 29"/>
          <xdr:cNvSpPr/>
        </xdr:nvSpPr>
        <xdr:spPr bwMode="auto">
          <a:xfrm>
            <a:off x="278315" y="12968661"/>
            <a:ext cx="1750654" cy="354480"/>
          </a:xfrm>
          <a:prstGeom prst="ellipse">
            <a:avLst/>
          </a:prstGeom>
          <a:solidFill>
            <a:schemeClr val="accent1">
              <a:lumMod val="20000"/>
              <a:lumOff val="80000"/>
            </a:schemeClr>
          </a:solidFill>
          <a:ln w="19050" cap="sq" algn="ctr">
            <a:solidFill>
              <a:schemeClr val="tx1"/>
            </a:solidFill>
            <a:round/>
            <a:headEnd type="none" w="sm" len="sm"/>
            <a:tailEnd type="none" w="sm" len="sm"/>
          </a:ln>
        </xdr:spPr>
        <xdr:txBody>
          <a:bodyPr wrap="square" rtlCol="0" anchor="ct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r>
              <a:rPr lang="ja-JP" altLang="en-US" sz="1400">
                <a:solidFill>
                  <a:prstClr val="black"/>
                </a:solidFill>
                <a:latin typeface="メイリオ" pitchFamily="50" charset="-128"/>
                <a:ea typeface="メイリオ" pitchFamily="50" charset="-128"/>
                <a:cs typeface="メイリオ" pitchFamily="50" charset="-128"/>
              </a:rPr>
              <a:t>降雨開始</a:t>
            </a:r>
          </a:p>
        </xdr:txBody>
      </xdr:sp>
      <xdr:cxnSp macro="">
        <xdr:nvCxnSpPr>
          <xdr:cNvPr id="33" name="直線矢印コネクタ 32">
            <a:extLst>
              <a:ext uri="{FF2B5EF4-FFF2-40B4-BE49-F238E27FC236}">
                <a16:creationId xmlns:a16="http://schemas.microsoft.com/office/drawing/2014/main" id="{6DA78E10-D81B-4A16-B2E4-8352B2F3DA45}"/>
              </a:ext>
            </a:extLst>
          </xdr:cNvPr>
          <xdr:cNvCxnSpPr>
            <a:endCxn id="32" idx="0"/>
          </xdr:cNvCxnSpPr>
        </xdr:nvCxnSpPr>
        <xdr:spPr bwMode="auto">
          <a:xfrm>
            <a:off x="2892690" y="14074950"/>
            <a:ext cx="26119" cy="9631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直線矢印コネクタ 33">
            <a:extLst>
              <a:ext uri="{FF2B5EF4-FFF2-40B4-BE49-F238E27FC236}">
                <a16:creationId xmlns:a16="http://schemas.microsoft.com/office/drawing/2014/main" id="{6DA78E10-D81B-4A16-B2E4-8352B2F3DA45}"/>
              </a:ext>
            </a:extLst>
          </xdr:cNvPr>
          <xdr:cNvCxnSpPr/>
        </xdr:nvCxnSpPr>
        <xdr:spPr bwMode="auto">
          <a:xfrm>
            <a:off x="2892688" y="12685261"/>
            <a:ext cx="0" cy="684674"/>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a16="http://schemas.microsoft.com/office/drawing/2014/main" id="{6DA78E10-D81B-4A16-B2E4-8352B2F3DA45}"/>
              </a:ext>
            </a:extLst>
          </xdr:cNvPr>
          <xdr:cNvCxnSpPr/>
        </xdr:nvCxnSpPr>
        <xdr:spPr bwMode="auto">
          <a:xfrm>
            <a:off x="3449874" y="15231373"/>
            <a:ext cx="8431" cy="48648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6" name="角丸四角形 35">
            <a:extLst>
              <a:ext uri="{FF2B5EF4-FFF2-40B4-BE49-F238E27FC236}">
                <a16:creationId xmlns:a16="http://schemas.microsoft.com/office/drawing/2014/main" id="{EC71ABB4-F57B-4F61-9CF9-1B475DE6C783}"/>
              </a:ext>
            </a:extLst>
          </xdr:cNvPr>
          <xdr:cNvSpPr>
            <a:spLocks noChangeAspect="1"/>
          </xdr:cNvSpPr>
        </xdr:nvSpPr>
        <xdr:spPr bwMode="auto">
          <a:xfrm>
            <a:off x="2157982" y="12201212"/>
            <a:ext cx="1521654" cy="46667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55116" tIns="95689" rIns="55116" bIns="27559"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0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早期注意情報</a:t>
            </a:r>
          </a:p>
          <a:p>
            <a:pPr algn="ctr"/>
            <a:r>
              <a:rPr lang="ja-JP" altLang="en-US" sz="10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（警報級の可能性）</a:t>
            </a:r>
          </a:p>
        </xdr:txBody>
      </xdr:sp>
      <xdr:sp macro="" textlink="">
        <xdr:nvSpPr>
          <xdr:cNvPr id="37" name="角丸四角形 36">
            <a:extLst>
              <a:ext uri="{FF2B5EF4-FFF2-40B4-BE49-F238E27FC236}">
                <a16:creationId xmlns:a16="http://schemas.microsoft.com/office/drawing/2014/main" id="{EC71ABB4-F57B-4F61-9CF9-1B475DE6C783}"/>
              </a:ext>
            </a:extLst>
          </xdr:cNvPr>
          <xdr:cNvSpPr>
            <a:spLocks noChangeAspect="1"/>
          </xdr:cNvSpPr>
        </xdr:nvSpPr>
        <xdr:spPr bwMode="auto">
          <a:xfrm>
            <a:off x="2185649" y="11841087"/>
            <a:ext cx="1490501" cy="343863"/>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55116" tIns="95689" rIns="55116" bIns="27559"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台風情報</a:t>
            </a:r>
          </a:p>
        </xdr:txBody>
      </xdr:sp>
      <xdr:sp macro="" textlink="">
        <xdr:nvSpPr>
          <xdr:cNvPr id="38" name="角丸四角形 37">
            <a:extLst>
              <a:ext uri="{FF2B5EF4-FFF2-40B4-BE49-F238E27FC236}">
                <a16:creationId xmlns:a16="http://schemas.microsoft.com/office/drawing/2014/main" id="{769941DE-E03E-4C7E-8555-F8FF1576F77D}"/>
              </a:ext>
            </a:extLst>
          </xdr:cNvPr>
          <xdr:cNvSpPr>
            <a:spLocks noChangeAspect="1"/>
          </xdr:cNvSpPr>
        </xdr:nvSpPr>
        <xdr:spPr bwMode="auto">
          <a:xfrm>
            <a:off x="2116482" y="20082408"/>
            <a:ext cx="1576986" cy="844909"/>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0" bIns="0"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3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大雨特別警報</a:t>
            </a:r>
          </a:p>
          <a:p>
            <a:pPr algn="ctr">
              <a:defRPr/>
            </a:pPr>
            <a:r>
              <a:rPr lang="ja-JP" altLang="en-US" sz="105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（浸水害）</a:t>
            </a:r>
          </a:p>
          <a:p>
            <a:pPr algn="ctr">
              <a:defRPr/>
            </a:pPr>
            <a:r>
              <a:rPr lang="ja-JP" altLang="en-US" sz="105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（土砂災害）</a:t>
            </a:r>
          </a:p>
        </xdr:txBody>
      </xdr:sp>
      <xdr:sp macro="" textlink="">
        <xdr:nvSpPr>
          <xdr:cNvPr id="40" name="テキスト ボックス 21">
            <a:extLst>
              <a:ext uri="{FF2B5EF4-FFF2-40B4-BE49-F238E27FC236}">
                <a16:creationId xmlns:a16="http://schemas.microsoft.com/office/drawing/2014/main" id="{73D5FBAB-E181-4395-858B-BE9D4FCED1EC}"/>
              </a:ext>
            </a:extLst>
          </xdr:cNvPr>
          <xdr:cNvSpPr txBox="1">
            <a:spLocks noChangeArrowheads="1"/>
          </xdr:cNvSpPr>
        </xdr:nvSpPr>
        <xdr:spPr bwMode="auto">
          <a:xfrm>
            <a:off x="1110202" y="12719712"/>
            <a:ext cx="1103113" cy="312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半日～数時間前</a:t>
            </a:r>
          </a:p>
        </xdr:txBody>
      </xdr:sp>
      <xdr:sp macro="" textlink="">
        <xdr:nvSpPr>
          <xdr:cNvPr id="43" name="テキスト ボックス 154"/>
          <xdr:cNvSpPr txBox="1"/>
        </xdr:nvSpPr>
        <xdr:spPr>
          <a:xfrm>
            <a:off x="0" y="12699807"/>
            <a:ext cx="1264314"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警戒レベル２</a:t>
            </a:r>
          </a:p>
        </xdr:txBody>
      </xdr:sp>
      <xdr:sp macro="" textlink="">
        <xdr:nvSpPr>
          <xdr:cNvPr id="44" name="テキスト ボックス 156"/>
          <xdr:cNvSpPr txBox="1"/>
        </xdr:nvSpPr>
        <xdr:spPr>
          <a:xfrm>
            <a:off x="0" y="14751875"/>
            <a:ext cx="1146548"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marL="0" indent="0" algn="l" defTabSz="1280160" rtl="0" eaLnBrk="1" latinLnBrk="0" hangingPunct="1"/>
            <a:r>
              <a:rPr kumimoji="1" lang="ja-JP" altLang="en-US" sz="1100" kern="1200">
                <a:solidFill>
                  <a:schemeClr val="tx1"/>
                </a:solidFill>
                <a:latin typeface="+mn-lt"/>
                <a:ea typeface="+mn-ea"/>
                <a:cs typeface="+mn-cs"/>
              </a:rPr>
              <a:t>警戒レベル３</a:t>
            </a:r>
          </a:p>
        </xdr:txBody>
      </xdr:sp>
      <xdr:sp macro="" textlink="">
        <xdr:nvSpPr>
          <xdr:cNvPr id="49" name="テキスト ボックス 101">
            <a:extLst>
              <a:ext uri="{FF2B5EF4-FFF2-40B4-BE49-F238E27FC236}">
                <a16:creationId xmlns:a16="http://schemas.microsoft.com/office/drawing/2014/main" id="{3F5C114B-4105-4042-BB95-F1A360335626}"/>
              </a:ext>
            </a:extLst>
          </xdr:cNvPr>
          <xdr:cNvSpPr txBox="1"/>
        </xdr:nvSpPr>
        <xdr:spPr>
          <a:xfrm>
            <a:off x="6114281" y="16881635"/>
            <a:ext cx="1383322" cy="995003"/>
          </a:xfrm>
          <a:prstGeom prst="roundRect">
            <a:avLst/>
          </a:prstGeom>
          <a:solidFill>
            <a:sysClr val="window" lastClr="FFFFFF"/>
          </a:solidFill>
          <a:ln w="57150">
            <a:solidFill>
              <a:schemeClr val="tx1"/>
            </a:solidFill>
          </a:ln>
        </xdr:spPr>
        <xdr:txBody>
          <a:bodyPr wrap="square" lIns="0" tIns="0" rIns="0" bIns="0" anchor="t"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警戒レベル３</a:t>
            </a:r>
            <a:endParaRPr lang="en-US" altLang="ja-JP" sz="105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endParaRPr>
          </a:p>
          <a:p>
            <a:pPr algn="ctr">
              <a:defRPr/>
            </a:pPr>
            <a:r>
              <a:rPr lang="en-US" altLang="ja-JP" sz="100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a:t>
            </a:r>
            <a:r>
              <a:rPr lang="ja-JP" altLang="en-US" sz="100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高齢者などは避難</a:t>
            </a:r>
            <a:r>
              <a:rPr lang="en-US" altLang="ja-JP" sz="100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a:t>
            </a:r>
          </a:p>
        </xdr:txBody>
      </xdr:sp>
      <xdr:sp macro="" textlink="">
        <xdr:nvSpPr>
          <xdr:cNvPr id="51" name="テキスト ボックス 103">
            <a:extLst>
              <a:ext uri="{FF2B5EF4-FFF2-40B4-BE49-F238E27FC236}">
                <a16:creationId xmlns:a16="http://schemas.microsoft.com/office/drawing/2014/main" id="{AF29BD97-34EF-427C-B19B-51CE9AFCCBBD}"/>
              </a:ext>
            </a:extLst>
          </xdr:cNvPr>
          <xdr:cNvSpPr txBox="1"/>
        </xdr:nvSpPr>
        <xdr:spPr>
          <a:xfrm>
            <a:off x="6294734" y="19057976"/>
            <a:ext cx="1037493" cy="443231"/>
          </a:xfrm>
          <a:prstGeom prst="roundRect">
            <a:avLst/>
          </a:prstGeom>
          <a:solidFill>
            <a:srgbClr val="6600CC"/>
          </a:solidFill>
          <a:ln w="25400">
            <a:noFill/>
          </a:ln>
        </xdr:spPr>
        <xdr:txBody>
          <a:bodyPr wrap="square" lIns="0" tIns="0" rIns="0" bIns="0"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200">
                <a:solidFill>
                  <a:prstClr val="white"/>
                </a:solidFill>
                <a:latin typeface="Meiryo UI" panose="020B0604030504040204" pitchFamily="50" charset="-128"/>
                <a:ea typeface="Meiryo UI" panose="020B0604030504040204" pitchFamily="50" charset="-128"/>
                <a:cs typeface="Meiryo UI" panose="020B0604030504040204" pitchFamily="50" charset="-128"/>
              </a:rPr>
              <a:t>避難指示</a:t>
            </a:r>
            <a:endParaRPr lang="en-US" altLang="ja-JP" sz="1200">
              <a:solidFill>
                <a:prstClr val="white"/>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4" name="正方形/長方形 53">
            <a:extLst>
              <a:ext uri="{FF2B5EF4-FFF2-40B4-BE49-F238E27FC236}">
                <a16:creationId xmlns:a16="http://schemas.microsoft.com/office/drawing/2014/main" id="{DE986F62-7825-43CA-AD52-372FE234D85B}"/>
              </a:ext>
            </a:extLst>
          </xdr:cNvPr>
          <xdr:cNvSpPr/>
        </xdr:nvSpPr>
        <xdr:spPr bwMode="auto">
          <a:xfrm>
            <a:off x="3802776" y="18369740"/>
            <a:ext cx="1039774" cy="639970"/>
          </a:xfrm>
          <a:prstGeom prst="rect">
            <a:avLst/>
          </a:prstGeom>
          <a:solidFill>
            <a:srgbClr val="FF0000"/>
          </a:solidFill>
          <a:ln w="254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洪水予報</a:t>
            </a:r>
          </a:p>
          <a:p>
            <a:pPr algn="ctr">
              <a:defRPr/>
            </a:pP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氾濫</a:t>
            </a: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a:t>
            </a: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情報</a:t>
            </a:r>
          </a:p>
        </xdr:txBody>
      </xdr:sp>
      <xdr:sp macro="" textlink="">
        <xdr:nvSpPr>
          <xdr:cNvPr id="56" name="正方形/長方形 55">
            <a:extLst>
              <a:ext uri="{FF2B5EF4-FFF2-40B4-BE49-F238E27FC236}">
                <a16:creationId xmlns:a16="http://schemas.microsoft.com/office/drawing/2014/main" id="{DE986F62-7825-43CA-AD52-372FE234D85B}"/>
              </a:ext>
            </a:extLst>
          </xdr:cNvPr>
          <xdr:cNvSpPr/>
        </xdr:nvSpPr>
        <xdr:spPr bwMode="auto">
          <a:xfrm>
            <a:off x="4970069" y="18321090"/>
            <a:ext cx="1030920" cy="677423"/>
          </a:xfrm>
          <a:prstGeom prst="rect">
            <a:avLst/>
          </a:prstGeom>
          <a:solidFill>
            <a:srgbClr val="CC00FF"/>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危険度情報</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「非常に危険」</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7" name="正方形/長方形 56">
            <a:extLst>
              <a:ext uri="{FF2B5EF4-FFF2-40B4-BE49-F238E27FC236}">
                <a16:creationId xmlns:a16="http://schemas.microsoft.com/office/drawing/2014/main" id="{DE986F62-7825-43CA-AD52-372FE234D85B}"/>
              </a:ext>
            </a:extLst>
          </xdr:cNvPr>
          <xdr:cNvSpPr/>
        </xdr:nvSpPr>
        <xdr:spPr bwMode="auto">
          <a:xfrm>
            <a:off x="4956236" y="15373885"/>
            <a:ext cx="1030920" cy="712280"/>
          </a:xfrm>
          <a:prstGeom prst="rect">
            <a:avLst/>
          </a:prstGeom>
          <a:solidFill>
            <a:srgbClr val="FF0000"/>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危険度情報</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「警戒」</a:t>
            </a:r>
          </a:p>
        </xdr:txBody>
      </xdr:sp>
      <xdr:sp macro="" textlink="">
        <xdr:nvSpPr>
          <xdr:cNvPr id="58" name="正方形/長方形 57">
            <a:extLst>
              <a:ext uri="{FF2B5EF4-FFF2-40B4-BE49-F238E27FC236}">
                <a16:creationId xmlns:a16="http://schemas.microsoft.com/office/drawing/2014/main" id="{DE986F62-7825-43CA-AD52-372FE234D85B}"/>
              </a:ext>
            </a:extLst>
          </xdr:cNvPr>
          <xdr:cNvSpPr/>
        </xdr:nvSpPr>
        <xdr:spPr bwMode="auto">
          <a:xfrm>
            <a:off x="4915854" y="13403124"/>
            <a:ext cx="1084018" cy="848030"/>
          </a:xfrm>
          <a:prstGeom prst="rect">
            <a:avLst/>
          </a:prstGeom>
          <a:solidFill>
            <a:srgbClr val="EEB50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危険度情報</a:t>
            </a: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「注意」</a:t>
            </a:r>
          </a:p>
        </xdr:txBody>
      </xdr:sp>
      <xdr:sp macro="" textlink="">
        <xdr:nvSpPr>
          <xdr:cNvPr id="59" name="正方形/長方形 58">
            <a:extLst>
              <a:ext uri="{FF2B5EF4-FFF2-40B4-BE49-F238E27FC236}">
                <a16:creationId xmlns:a16="http://schemas.microsoft.com/office/drawing/2014/main" id="{DE986F62-7825-43CA-AD52-372FE234D85B}"/>
              </a:ext>
            </a:extLst>
          </xdr:cNvPr>
          <xdr:cNvSpPr/>
        </xdr:nvSpPr>
        <xdr:spPr bwMode="auto">
          <a:xfrm>
            <a:off x="4970070" y="19041692"/>
            <a:ext cx="1030920" cy="677423"/>
          </a:xfrm>
          <a:prstGeom prst="rect">
            <a:avLst/>
          </a:prstGeom>
          <a:solidFill>
            <a:srgbClr val="6600CC"/>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危険度情報</a:t>
            </a: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「極めて危険」</a:t>
            </a:r>
          </a:p>
        </xdr:txBody>
      </xdr:sp>
      <xdr:sp macro="" textlink="">
        <xdr:nvSpPr>
          <xdr:cNvPr id="60" name="正方形/長方形 59">
            <a:extLst>
              <a:ext uri="{FF2B5EF4-FFF2-40B4-BE49-F238E27FC236}">
                <a16:creationId xmlns:a16="http://schemas.microsoft.com/office/drawing/2014/main" id="{DE986F62-7825-43CA-AD52-372FE234D85B}"/>
              </a:ext>
            </a:extLst>
          </xdr:cNvPr>
          <xdr:cNvSpPr/>
        </xdr:nvSpPr>
        <xdr:spPr bwMode="auto">
          <a:xfrm>
            <a:off x="3781532" y="20134727"/>
            <a:ext cx="1039774" cy="775654"/>
          </a:xfrm>
          <a:prstGeom prst="rect">
            <a:avLst/>
          </a:prstGeom>
          <a:solidFill>
            <a:schemeClr val="tx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洪水予報</a:t>
            </a: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氾濫発生情報</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1" name="正方形/長方形 60">
            <a:extLst>
              <a:ext uri="{FF2B5EF4-FFF2-40B4-BE49-F238E27FC236}">
                <a16:creationId xmlns:a16="http://schemas.microsoft.com/office/drawing/2014/main" id="{DE986F62-7825-43CA-AD52-372FE234D85B}"/>
              </a:ext>
            </a:extLst>
          </xdr:cNvPr>
          <xdr:cNvSpPr/>
        </xdr:nvSpPr>
        <xdr:spPr bwMode="auto">
          <a:xfrm>
            <a:off x="2153221" y="18596023"/>
            <a:ext cx="1154818" cy="542851"/>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8000" tIns="49019" rIns="18000" bIns="49019"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srgbClr val="FF0000"/>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2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200">
                <a:solidFill>
                  <a:srgbClr val="FF0000"/>
                </a:solidFill>
                <a:latin typeface="Meiryo UI" panose="020B0604030504040204" pitchFamily="50" charset="-128"/>
                <a:ea typeface="Meiryo UI" panose="020B0604030504040204" pitchFamily="50" charset="-128"/>
                <a:cs typeface="Meiryo UI" panose="020B0604030504040204" pitchFamily="50" charset="-128"/>
              </a:rPr>
              <a:t>警戒情報</a:t>
            </a:r>
          </a:p>
        </xdr:txBody>
      </xdr:sp>
      <xdr:sp macro="" textlink="">
        <xdr:nvSpPr>
          <xdr:cNvPr id="65" name="テキスト ボックス 21">
            <a:extLst>
              <a:ext uri="{FF2B5EF4-FFF2-40B4-BE49-F238E27FC236}">
                <a16:creationId xmlns:a16="http://schemas.microsoft.com/office/drawing/2014/main" id="{73D5FBAB-E181-4395-858B-BE9D4FCED1EC}"/>
              </a:ext>
            </a:extLst>
          </xdr:cNvPr>
          <xdr:cNvSpPr txBox="1">
            <a:spLocks noChangeArrowheads="1"/>
          </xdr:cNvSpPr>
        </xdr:nvSpPr>
        <xdr:spPr bwMode="auto">
          <a:xfrm>
            <a:off x="79606" y="18495498"/>
            <a:ext cx="1855202" cy="210906"/>
          </a:xfrm>
          <a:prstGeom prst="rect">
            <a:avLst/>
          </a:prstGeom>
          <a:solidFill>
            <a:srgbClr val="FF0000"/>
          </a:solidFill>
          <a:ln>
            <a:noFill/>
          </a:ln>
          <a:extLst/>
        </xdr:spPr>
        <xdr:txBody>
          <a:bodyPr wrap="square" anchor="ctr" anchorCtr="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spcBef>
                <a:spcPct val="0"/>
              </a:spcBef>
              <a:buNone/>
              <a:defRPr/>
            </a:pPr>
            <a:r>
              <a:rPr lang="ja-JP" altLang="en-US" sz="1100" b="1">
                <a:solidFill>
                  <a:schemeClr val="bg1"/>
                </a:solidFill>
                <a:latin typeface="メイリオ" pitchFamily="50" charset="-128"/>
                <a:ea typeface="メイリオ" pitchFamily="50" charset="-128"/>
                <a:cs typeface="メイリオ" pitchFamily="50" charset="-128"/>
              </a:rPr>
              <a:t>氾濫危険水位超過</a:t>
            </a:r>
          </a:p>
        </xdr:txBody>
      </xdr:sp>
      <xdr:sp macro="" textlink="">
        <xdr:nvSpPr>
          <xdr:cNvPr id="66" name="正方形/長方形 65">
            <a:extLst>
              <a:ext uri="{FF2B5EF4-FFF2-40B4-BE49-F238E27FC236}">
                <a16:creationId xmlns:a16="http://schemas.microsoft.com/office/drawing/2014/main" id="{DE986F62-7825-43CA-AD52-372FE234D85B}"/>
              </a:ext>
            </a:extLst>
          </xdr:cNvPr>
          <xdr:cNvSpPr/>
        </xdr:nvSpPr>
        <xdr:spPr bwMode="auto">
          <a:xfrm>
            <a:off x="3788942" y="15357415"/>
            <a:ext cx="1039774" cy="491121"/>
          </a:xfrm>
          <a:prstGeom prst="rect">
            <a:avLst/>
          </a:prstGeom>
          <a:solidFill>
            <a:schemeClr val="accent2"/>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洪水予報</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氾濫警戒情報</a:t>
            </a:r>
          </a:p>
        </xdr:txBody>
      </xdr:sp>
      <xdr:cxnSp macro="">
        <xdr:nvCxnSpPr>
          <xdr:cNvPr id="68" name="直線矢印コネクタ 67">
            <a:extLst>
              <a:ext uri="{FF2B5EF4-FFF2-40B4-BE49-F238E27FC236}">
                <a16:creationId xmlns:a16="http://schemas.microsoft.com/office/drawing/2014/main" id="{6DA78E10-D81B-4A16-B2E4-8352B2F3DA45}"/>
              </a:ext>
            </a:extLst>
          </xdr:cNvPr>
          <xdr:cNvCxnSpPr>
            <a:stCxn id="66" idx="2"/>
            <a:endCxn id="76" idx="0"/>
          </xdr:cNvCxnSpPr>
        </xdr:nvCxnSpPr>
        <xdr:spPr bwMode="auto">
          <a:xfrm>
            <a:off x="4308830" y="15848536"/>
            <a:ext cx="1594" cy="1433407"/>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9" name="直線矢印コネクタ 68">
            <a:extLst>
              <a:ext uri="{FF2B5EF4-FFF2-40B4-BE49-F238E27FC236}">
                <a16:creationId xmlns:a16="http://schemas.microsoft.com/office/drawing/2014/main" id="{6DA78E10-D81B-4A16-B2E4-8352B2F3DA45}"/>
              </a:ext>
            </a:extLst>
          </xdr:cNvPr>
          <xdr:cNvCxnSpPr>
            <a:stCxn id="76" idx="2"/>
          </xdr:cNvCxnSpPr>
        </xdr:nvCxnSpPr>
        <xdr:spPr bwMode="auto">
          <a:xfrm flipH="1">
            <a:off x="4308831" y="17769354"/>
            <a:ext cx="1593" cy="6050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0" name="直線矢印コネクタ 69">
            <a:extLst>
              <a:ext uri="{FF2B5EF4-FFF2-40B4-BE49-F238E27FC236}">
                <a16:creationId xmlns:a16="http://schemas.microsoft.com/office/drawing/2014/main" id="{6DA78E10-D81B-4A16-B2E4-8352B2F3DA45}"/>
              </a:ext>
            </a:extLst>
          </xdr:cNvPr>
          <xdr:cNvCxnSpPr>
            <a:stCxn id="54" idx="2"/>
            <a:endCxn id="60" idx="0"/>
          </xdr:cNvCxnSpPr>
        </xdr:nvCxnSpPr>
        <xdr:spPr bwMode="auto">
          <a:xfrm flipH="1">
            <a:off x="4301419" y="19009710"/>
            <a:ext cx="21244" cy="112501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1" name="直線矢印コネクタ 70">
            <a:extLst>
              <a:ext uri="{FF2B5EF4-FFF2-40B4-BE49-F238E27FC236}">
                <a16:creationId xmlns:a16="http://schemas.microsoft.com/office/drawing/2014/main" id="{6DA78E10-D81B-4A16-B2E4-8352B2F3DA45}"/>
              </a:ext>
            </a:extLst>
          </xdr:cNvPr>
          <xdr:cNvCxnSpPr/>
        </xdr:nvCxnSpPr>
        <xdr:spPr bwMode="auto">
          <a:xfrm flipH="1">
            <a:off x="5450287" y="16112142"/>
            <a:ext cx="21409" cy="2182807"/>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3" name="直線矢印コネクタ 72">
            <a:extLst>
              <a:ext uri="{FF2B5EF4-FFF2-40B4-BE49-F238E27FC236}">
                <a16:creationId xmlns:a16="http://schemas.microsoft.com/office/drawing/2014/main" id="{6DA78E10-D81B-4A16-B2E4-8352B2F3DA45}"/>
              </a:ext>
            </a:extLst>
          </xdr:cNvPr>
          <xdr:cNvCxnSpPr>
            <a:endCxn id="64" idx="0"/>
          </xdr:cNvCxnSpPr>
        </xdr:nvCxnSpPr>
        <xdr:spPr bwMode="auto">
          <a:xfrm>
            <a:off x="6805942" y="17900132"/>
            <a:ext cx="0" cy="567890"/>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5" name="円/楕円 74"/>
          <xdr:cNvSpPr/>
        </xdr:nvSpPr>
        <xdr:spPr bwMode="auto">
          <a:xfrm>
            <a:off x="264482" y="13329090"/>
            <a:ext cx="1750654" cy="395727"/>
          </a:xfrm>
          <a:prstGeom prst="ellipse">
            <a:avLst/>
          </a:prstGeom>
          <a:solidFill>
            <a:schemeClr val="accent1"/>
          </a:solidFill>
          <a:ln w="19050" cap="sq" algn="ctr">
            <a:solidFill>
              <a:schemeClr val="tx1"/>
            </a:solidFill>
            <a:round/>
            <a:headEnd type="none" w="sm" len="sm"/>
            <a:tailEnd type="none" w="sm" len="sm"/>
          </a:ln>
        </xdr:spPr>
        <xdr:txBody>
          <a:bodyPr wrap="square" rtlCol="0" anchor="ct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r>
              <a:rPr lang="ja-JP" altLang="en-US" sz="1400" b="1">
                <a:solidFill>
                  <a:schemeClr val="bg1"/>
                </a:solidFill>
                <a:latin typeface="メイリオ" pitchFamily="50" charset="-128"/>
                <a:ea typeface="メイリオ" pitchFamily="50" charset="-128"/>
                <a:cs typeface="メイリオ" pitchFamily="50" charset="-128"/>
              </a:rPr>
              <a:t>水位上昇</a:t>
            </a:r>
          </a:p>
        </xdr:txBody>
      </xdr:sp>
      <xdr:sp macro="" textlink="">
        <xdr:nvSpPr>
          <xdr:cNvPr id="76" name="正方形/長方形 75">
            <a:extLst>
              <a:ext uri="{FF2B5EF4-FFF2-40B4-BE49-F238E27FC236}">
                <a16:creationId xmlns:a16="http://schemas.microsoft.com/office/drawing/2014/main" id="{DE986F62-7825-43CA-AD52-372FE234D85B}"/>
              </a:ext>
            </a:extLst>
          </xdr:cNvPr>
          <xdr:cNvSpPr/>
        </xdr:nvSpPr>
        <xdr:spPr bwMode="auto">
          <a:xfrm>
            <a:off x="3790536" y="17281943"/>
            <a:ext cx="1039774" cy="487411"/>
          </a:xfrm>
          <a:prstGeom prst="rect">
            <a:avLst/>
          </a:prstGeom>
          <a:solidFill>
            <a:schemeClr val="accent6">
              <a:lumMod val="7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避難判断水位</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到達情報</a:t>
            </a:r>
          </a:p>
        </xdr:txBody>
      </xdr:sp>
      <xdr:sp macro="" textlink="">
        <xdr:nvSpPr>
          <xdr:cNvPr id="82" name="テキスト ボックス 21">
            <a:extLst>
              <a:ext uri="{FF2B5EF4-FFF2-40B4-BE49-F238E27FC236}">
                <a16:creationId xmlns:a16="http://schemas.microsoft.com/office/drawing/2014/main" id="{73D5FBAB-E181-4395-858B-BE9D4FCED1EC}"/>
              </a:ext>
            </a:extLst>
          </xdr:cNvPr>
          <xdr:cNvSpPr txBox="1">
            <a:spLocks noChangeArrowheads="1"/>
          </xdr:cNvSpPr>
        </xdr:nvSpPr>
        <xdr:spPr bwMode="auto">
          <a:xfrm>
            <a:off x="10441" y="13727830"/>
            <a:ext cx="1855202" cy="177051"/>
          </a:xfrm>
          <a:prstGeom prst="rect">
            <a:avLst/>
          </a:prstGeom>
          <a:solidFill>
            <a:srgbClr val="FFFF00"/>
          </a:solidFill>
          <a:ln>
            <a:noFill/>
          </a:ln>
          <a:extLst/>
        </xdr:spPr>
        <xdr:txBody>
          <a:bodyPr wrap="square"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spcBef>
                <a:spcPct val="0"/>
              </a:spcBef>
              <a:buNone/>
              <a:defRPr/>
            </a:pPr>
            <a:r>
              <a:rPr lang="ja-JP" altLang="en-US" sz="1100">
                <a:solidFill>
                  <a:prstClr val="black"/>
                </a:solidFill>
                <a:latin typeface="メイリオ" pitchFamily="50" charset="-128"/>
                <a:ea typeface="メイリオ" pitchFamily="50" charset="-128"/>
                <a:cs typeface="メイリオ" pitchFamily="50" charset="-128"/>
              </a:rPr>
              <a:t>氾濫注意水位超過</a:t>
            </a:r>
            <a:endParaRPr lang="en-US" altLang="ja-JP" sz="1100">
              <a:solidFill>
                <a:prstClr val="black"/>
              </a:solidFill>
              <a:latin typeface="メイリオ" pitchFamily="50" charset="-128"/>
              <a:ea typeface="メイリオ" pitchFamily="50" charset="-128"/>
              <a:cs typeface="メイリオ" pitchFamily="50" charset="-128"/>
            </a:endParaRPr>
          </a:p>
        </xdr:txBody>
      </xdr:sp>
      <xdr:sp macro="" textlink="">
        <xdr:nvSpPr>
          <xdr:cNvPr id="39" name="テキスト ボックス 21">
            <a:extLst>
              <a:ext uri="{FF2B5EF4-FFF2-40B4-BE49-F238E27FC236}">
                <a16:creationId xmlns:a16="http://schemas.microsoft.com/office/drawing/2014/main" id="{73D5FBAB-E181-4395-858B-BE9D4FCED1EC}"/>
              </a:ext>
            </a:extLst>
          </xdr:cNvPr>
          <xdr:cNvSpPr txBox="1">
            <a:spLocks noChangeArrowheads="1"/>
          </xdr:cNvSpPr>
        </xdr:nvSpPr>
        <xdr:spPr bwMode="auto">
          <a:xfrm>
            <a:off x="79606" y="16872764"/>
            <a:ext cx="1855202" cy="210906"/>
          </a:xfrm>
          <a:prstGeom prst="rect">
            <a:avLst/>
          </a:prstGeom>
          <a:solidFill>
            <a:schemeClr val="accent2"/>
          </a:solidFill>
          <a:ln>
            <a:noFill/>
          </a:ln>
          <a:extLst/>
        </xdr:spPr>
        <xdr:txBody>
          <a:bodyPr wrap="square"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spcBef>
                <a:spcPct val="0"/>
              </a:spcBef>
              <a:buNone/>
              <a:defRPr/>
            </a:pPr>
            <a:r>
              <a:rPr lang="ja-JP" altLang="en-US" sz="1100">
                <a:solidFill>
                  <a:prstClr val="black"/>
                </a:solidFill>
                <a:latin typeface="メイリオ" pitchFamily="50" charset="-128"/>
                <a:ea typeface="メイリオ" pitchFamily="50" charset="-128"/>
                <a:cs typeface="メイリオ" pitchFamily="50" charset="-128"/>
              </a:rPr>
              <a:t>避難判断水位超過</a:t>
            </a:r>
            <a:endParaRPr lang="en-US" altLang="ja-JP" sz="1100">
              <a:solidFill>
                <a:prstClr val="black"/>
              </a:solidFill>
              <a:latin typeface="メイリオ" pitchFamily="50" charset="-128"/>
              <a:ea typeface="メイリオ" pitchFamily="50" charset="-128"/>
              <a:cs typeface="メイリオ" pitchFamily="50" charset="-128"/>
            </a:endParaRPr>
          </a:p>
        </xdr:txBody>
      </xdr:sp>
      <xdr:sp macro="" textlink="">
        <xdr:nvSpPr>
          <xdr:cNvPr id="45" name="テキスト ボックス 157"/>
          <xdr:cNvSpPr txBox="1"/>
        </xdr:nvSpPr>
        <xdr:spPr>
          <a:xfrm>
            <a:off x="0" y="18254403"/>
            <a:ext cx="1146548"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警戒レベル４</a:t>
            </a:r>
          </a:p>
        </xdr:txBody>
      </xdr:sp>
      <xdr:sp macro="" textlink="">
        <xdr:nvSpPr>
          <xdr:cNvPr id="46" name="テキスト ボックス 158"/>
          <xdr:cNvSpPr txBox="1"/>
        </xdr:nvSpPr>
        <xdr:spPr>
          <a:xfrm>
            <a:off x="0" y="19740802"/>
            <a:ext cx="1120490"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警戒レベル５</a:t>
            </a:r>
          </a:p>
        </xdr:txBody>
      </xdr:sp>
      <xdr:sp macro="" textlink="">
        <xdr:nvSpPr>
          <xdr:cNvPr id="32" name="角丸四角形 31">
            <a:extLst>
              <a:ext uri="{FF2B5EF4-FFF2-40B4-BE49-F238E27FC236}">
                <a16:creationId xmlns:a16="http://schemas.microsoft.com/office/drawing/2014/main" id="{783D9F55-1485-41CF-9839-87EBBAB930A2}"/>
              </a:ext>
            </a:extLst>
          </xdr:cNvPr>
          <xdr:cNvSpPr>
            <a:spLocks noChangeAspect="1"/>
          </xdr:cNvSpPr>
        </xdr:nvSpPr>
        <xdr:spPr bwMode="auto">
          <a:xfrm>
            <a:off x="2157982" y="15038135"/>
            <a:ext cx="1521654" cy="715887"/>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147055"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大雨警報</a:t>
            </a:r>
            <a:endParaRPr lang="en-US" altLang="ja-JP"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endParaRPr>
          </a:p>
          <a:p>
            <a:pPr algn="ctr">
              <a:defRPr/>
            </a:pPr>
            <a:r>
              <a:rPr lang="ja-JP" altLang="en-US"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洪水警報</a:t>
            </a:r>
            <a:endParaRPr lang="en-US" altLang="ja-JP"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22" name="正方形/長方形 121"/>
          <xdr:cNvSpPr/>
        </xdr:nvSpPr>
        <xdr:spPr>
          <a:xfrm>
            <a:off x="0" y="14320410"/>
            <a:ext cx="1964317" cy="4086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4" name="直線矢印コネクタ 113">
            <a:extLst>
              <a:ext uri="{FF2B5EF4-FFF2-40B4-BE49-F238E27FC236}">
                <a16:creationId xmlns:a16="http://schemas.microsoft.com/office/drawing/2014/main" id="{6DA78E10-D81B-4A16-B2E4-8352B2F3DA45}"/>
              </a:ext>
            </a:extLst>
          </xdr:cNvPr>
          <xdr:cNvCxnSpPr/>
        </xdr:nvCxnSpPr>
        <xdr:spPr bwMode="auto">
          <a:xfrm flipH="1">
            <a:off x="1102313" y="14777490"/>
            <a:ext cx="18178" cy="2055604"/>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5" name="直線矢印コネクタ 114">
            <a:extLst>
              <a:ext uri="{FF2B5EF4-FFF2-40B4-BE49-F238E27FC236}">
                <a16:creationId xmlns:a16="http://schemas.microsoft.com/office/drawing/2014/main" id="{6DA78E10-D81B-4A16-B2E4-8352B2F3DA45}"/>
              </a:ext>
            </a:extLst>
          </xdr:cNvPr>
          <xdr:cNvCxnSpPr/>
        </xdr:nvCxnSpPr>
        <xdr:spPr bwMode="auto">
          <a:xfrm>
            <a:off x="1074647" y="18005961"/>
            <a:ext cx="0" cy="5032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4" name="正方形/長方形 123">
            <a:extLst>
              <a:ext uri="{FF2B5EF4-FFF2-40B4-BE49-F238E27FC236}">
                <a16:creationId xmlns:a16="http://schemas.microsoft.com/office/drawing/2014/main" id="{DE986F62-7825-43CA-AD52-372FE234D85B}"/>
              </a:ext>
            </a:extLst>
          </xdr:cNvPr>
          <xdr:cNvSpPr/>
        </xdr:nvSpPr>
        <xdr:spPr bwMode="auto">
          <a:xfrm>
            <a:off x="3791709" y="13393348"/>
            <a:ext cx="1039774" cy="491121"/>
          </a:xfrm>
          <a:prstGeom prst="rect">
            <a:avLst/>
          </a:prstGeom>
          <a:solidFill>
            <a:schemeClr val="accent4"/>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洪水予報</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氾濫注意情報</a:t>
            </a:r>
          </a:p>
        </xdr:txBody>
      </xdr:sp>
      <xdr:sp macro="" textlink="">
        <xdr:nvSpPr>
          <xdr:cNvPr id="112" name="テキスト ボックス 103">
            <a:extLst>
              <a:ext uri="{FF2B5EF4-FFF2-40B4-BE49-F238E27FC236}">
                <a16:creationId xmlns:a16="http://schemas.microsoft.com/office/drawing/2014/main" id="{AF29BD97-34EF-427C-B19B-51CE9AFCCBBD}"/>
              </a:ext>
            </a:extLst>
          </xdr:cNvPr>
          <xdr:cNvSpPr txBox="1"/>
        </xdr:nvSpPr>
        <xdr:spPr>
          <a:xfrm>
            <a:off x="6196926" y="17433923"/>
            <a:ext cx="1224036" cy="382940"/>
          </a:xfrm>
          <a:prstGeom prst="roundRect">
            <a:avLst/>
          </a:prstGeom>
          <a:solidFill>
            <a:srgbClr val="FF0000"/>
          </a:solidFill>
          <a:ln w="25400">
            <a:noFill/>
          </a:ln>
        </xdr:spPr>
        <xdr:txBody>
          <a:bodyPr wrap="square" lIns="0" tIns="0" rIns="0" bIns="0"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200">
                <a:solidFill>
                  <a:prstClr val="white"/>
                </a:solidFill>
                <a:latin typeface="Meiryo UI" panose="020B0604030504040204" pitchFamily="50" charset="-128"/>
                <a:ea typeface="Meiryo UI" panose="020B0604030504040204" pitchFamily="50" charset="-128"/>
                <a:cs typeface="Meiryo UI" panose="020B0604030504040204" pitchFamily="50" charset="-128"/>
              </a:rPr>
              <a:t>高齢者等避難</a:t>
            </a:r>
          </a:p>
        </xdr:txBody>
      </xdr:sp>
    </xdr:grpSp>
    <xdr:clientData/>
  </xdr:twoCellAnchor>
  <xdr:twoCellAnchor>
    <xdr:from>
      <xdr:col>5</xdr:col>
      <xdr:colOff>340179</xdr:colOff>
      <xdr:row>77</xdr:row>
      <xdr:rowOff>131884</xdr:rowOff>
    </xdr:from>
    <xdr:to>
      <xdr:col>7</xdr:col>
      <xdr:colOff>2246</xdr:colOff>
      <xdr:row>80</xdr:row>
      <xdr:rowOff>118275</xdr:rowOff>
    </xdr:to>
    <xdr:sp macro="" textlink="">
      <xdr:nvSpPr>
        <xdr:cNvPr id="110" name="正方形/長方形 109">
          <a:extLst>
            <a:ext uri="{FF2B5EF4-FFF2-40B4-BE49-F238E27FC236}">
              <a16:creationId xmlns:a16="http://schemas.microsoft.com/office/drawing/2014/main" id="{DE986F62-7825-43CA-AD52-372FE234D85B}"/>
            </a:ext>
          </a:extLst>
        </xdr:cNvPr>
        <xdr:cNvSpPr/>
      </xdr:nvSpPr>
      <xdr:spPr bwMode="auto">
        <a:xfrm>
          <a:off x="3783833" y="18690980"/>
          <a:ext cx="1039528" cy="579872"/>
        </a:xfrm>
        <a:prstGeom prst="rect">
          <a:avLst/>
        </a:prstGeom>
        <a:solidFill>
          <a:srgbClr val="FF0000"/>
        </a:solidFill>
        <a:ln w="254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氾濫</a:t>
          </a: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危険水位</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到達</a:t>
          </a: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情報</a:t>
          </a:r>
        </a:p>
      </xdr:txBody>
    </xdr:sp>
    <xdr:clientData/>
  </xdr:twoCellAnchor>
  <xdr:twoCellAnchor>
    <xdr:from>
      <xdr:col>9</xdr:col>
      <xdr:colOff>394608</xdr:colOff>
      <xdr:row>74</xdr:row>
      <xdr:rowOff>149678</xdr:rowOff>
    </xdr:from>
    <xdr:to>
      <xdr:col>10</xdr:col>
      <xdr:colOff>816427</xdr:colOff>
      <xdr:row>80</xdr:row>
      <xdr:rowOff>55443</xdr:rowOff>
    </xdr:to>
    <xdr:sp macro="" textlink="">
      <xdr:nvSpPr>
        <xdr:cNvPr id="28" name="角丸四角形 27"/>
        <xdr:cNvSpPr/>
      </xdr:nvSpPr>
      <xdr:spPr>
        <a:xfrm>
          <a:off x="6087196" y="18336825"/>
          <a:ext cx="1295878" cy="1116000"/>
        </a:xfrm>
        <a:prstGeom prst="roundRect">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353786</xdr:colOff>
      <xdr:row>74</xdr:row>
      <xdr:rowOff>167041</xdr:rowOff>
    </xdr:from>
    <xdr:to>
      <xdr:col>10</xdr:col>
      <xdr:colOff>843641</xdr:colOff>
      <xdr:row>77</xdr:row>
      <xdr:rowOff>139828</xdr:rowOff>
    </xdr:to>
    <xdr:sp macro="" textlink="">
      <xdr:nvSpPr>
        <xdr:cNvPr id="64" name="テキスト ボックス 63"/>
        <xdr:cNvSpPr txBox="1"/>
      </xdr:nvSpPr>
      <xdr:spPr>
        <a:xfrm>
          <a:off x="6046374" y="18354188"/>
          <a:ext cx="1363914" cy="577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 ベル４</a:t>
          </a:r>
        </a:p>
        <a:p>
          <a:pPr algn="ctr"/>
          <a:r>
            <a:rPr kumimoji="1" lang="ja-JP" altLang="en-US" sz="1000" b="1" u="none" baseline="0">
              <a:solidFill>
                <a:srgbClr val="FF0000"/>
              </a:solidFill>
              <a:latin typeface="ＤＨＰ特太ゴシック体" panose="020B0500000000000000" pitchFamily="50" charset="-128"/>
              <a:ea typeface="ＤＨＰ特太ゴシック体" panose="020B0500000000000000" pitchFamily="50" charset="-128"/>
            </a:rPr>
            <a:t> </a:t>
          </a:r>
          <a:r>
            <a:rPr kumimoji="1" lang="en-US" altLang="ja-JP" sz="100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1000" b="1" u="sng">
              <a:solidFill>
                <a:srgbClr val="FF0000"/>
              </a:solidFill>
              <a:latin typeface="ＤＨＰ特太ゴシック体" panose="020B0500000000000000" pitchFamily="50" charset="-128"/>
              <a:ea typeface="ＤＨＰ特太ゴシック体" panose="020B0500000000000000" pitchFamily="50" charset="-128"/>
            </a:rPr>
            <a:t>避 　   難</a:t>
          </a:r>
          <a:r>
            <a:rPr kumimoji="1" lang="en-US" altLang="ja-JP" sz="100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100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9</xdr:col>
      <xdr:colOff>353786</xdr:colOff>
      <xdr:row>82</xdr:row>
      <xdr:rowOff>1</xdr:rowOff>
    </xdr:from>
    <xdr:to>
      <xdr:col>10</xdr:col>
      <xdr:colOff>830035</xdr:colOff>
      <xdr:row>86</xdr:row>
      <xdr:rowOff>163287</xdr:rowOff>
    </xdr:to>
    <xdr:sp macro="" textlink="">
      <xdr:nvSpPr>
        <xdr:cNvPr id="120" name="角丸四角形 119"/>
        <xdr:cNvSpPr/>
      </xdr:nvSpPr>
      <xdr:spPr>
        <a:xfrm>
          <a:off x="6014357" y="19703144"/>
          <a:ext cx="1347107" cy="979714"/>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244931</xdr:colOff>
      <xdr:row>81</xdr:row>
      <xdr:rowOff>163288</xdr:rowOff>
    </xdr:from>
    <xdr:to>
      <xdr:col>11</xdr:col>
      <xdr:colOff>68036</xdr:colOff>
      <xdr:row>85</xdr:row>
      <xdr:rowOff>54429</xdr:rowOff>
    </xdr:to>
    <xdr:sp macro="" textlink="">
      <xdr:nvSpPr>
        <xdr:cNvPr id="121" name="テキスト ボックス 120"/>
        <xdr:cNvSpPr txBox="1"/>
      </xdr:nvSpPr>
      <xdr:spPr>
        <a:xfrm>
          <a:off x="5905502" y="19662324"/>
          <a:ext cx="1564820" cy="707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警戒レベル５</a:t>
          </a:r>
          <a:endParaRPr kumimoji="1" lang="en-US" altLang="ja-JP" sz="1050" b="1" u="sng">
            <a:solidFill>
              <a:srgbClr val="FF0000"/>
            </a:solidFill>
            <a:latin typeface="ＤＨＰ特太ゴシック体" panose="020B0500000000000000" pitchFamily="50" charset="-128"/>
            <a:ea typeface="ＤＨＰ特太ゴシック体" panose="020B0500000000000000" pitchFamily="50" charset="-128"/>
          </a:endParaRPr>
        </a:p>
        <a:p>
          <a:pPr algn="ctr"/>
          <a:r>
            <a:rPr kumimoji="1" lang="en-US" altLang="ja-JP" sz="95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950" b="1" u="sng">
              <a:solidFill>
                <a:srgbClr val="FF0000"/>
              </a:solidFill>
              <a:latin typeface="ＤＨＰ特太ゴシック体" panose="020B0500000000000000" pitchFamily="50" charset="-128"/>
              <a:ea typeface="ＤＨＰ特太ゴシック体" panose="020B0500000000000000" pitchFamily="50" charset="-128"/>
            </a:rPr>
            <a:t>命を守る最善の行動</a:t>
          </a:r>
          <a:r>
            <a:rPr kumimoji="1" lang="en-US" altLang="ja-JP" sz="95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95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9</xdr:col>
      <xdr:colOff>353786</xdr:colOff>
      <xdr:row>50</xdr:row>
      <xdr:rowOff>108857</xdr:rowOff>
    </xdr:from>
    <xdr:to>
      <xdr:col>10</xdr:col>
      <xdr:colOff>816428</xdr:colOff>
      <xdr:row>53</xdr:row>
      <xdr:rowOff>149678</xdr:rowOff>
    </xdr:to>
    <xdr:sp macro="" textlink="">
      <xdr:nvSpPr>
        <xdr:cNvPr id="130" name="角丸四角形 129"/>
        <xdr:cNvSpPr/>
      </xdr:nvSpPr>
      <xdr:spPr>
        <a:xfrm>
          <a:off x="6014357" y="13280571"/>
          <a:ext cx="1333500" cy="653143"/>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312965</xdr:colOff>
      <xdr:row>50</xdr:row>
      <xdr:rowOff>107673</xdr:rowOff>
    </xdr:from>
    <xdr:to>
      <xdr:col>11</xdr:col>
      <xdr:colOff>13607</xdr:colOff>
      <xdr:row>53</xdr:row>
      <xdr:rowOff>182218</xdr:rowOff>
    </xdr:to>
    <xdr:sp macro="" textlink="">
      <xdr:nvSpPr>
        <xdr:cNvPr id="132" name="テキスト ボックス 131"/>
        <xdr:cNvSpPr txBox="1"/>
      </xdr:nvSpPr>
      <xdr:spPr>
        <a:xfrm>
          <a:off x="6027965" y="13285303"/>
          <a:ext cx="1456555" cy="670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警戒レベル２</a:t>
          </a:r>
          <a:endParaRPr kumimoji="1" lang="en-US" altLang="ja-JP" sz="1050" b="1" u="sng">
            <a:solidFill>
              <a:srgbClr val="FF0000"/>
            </a:solidFill>
            <a:latin typeface="ＤＨＰ特太ゴシック体" panose="020B0500000000000000" pitchFamily="50" charset="-128"/>
            <a:ea typeface="ＤＨＰ特太ゴシック体" panose="020B0500000000000000" pitchFamily="50" charset="-128"/>
          </a:endParaRPr>
        </a:p>
        <a:p>
          <a:pPr algn="ct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rPr>
            <a:t>避難行動の確認</a:t>
          </a: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9</xdr:col>
      <xdr:colOff>381000</xdr:colOff>
      <xdr:row>43</xdr:row>
      <xdr:rowOff>139211</xdr:rowOff>
    </xdr:from>
    <xdr:to>
      <xdr:col>10</xdr:col>
      <xdr:colOff>830035</xdr:colOff>
      <xdr:row>46</xdr:row>
      <xdr:rowOff>136070</xdr:rowOff>
    </xdr:to>
    <xdr:sp macro="" textlink="">
      <xdr:nvSpPr>
        <xdr:cNvPr id="138" name="角丸四角形 137"/>
        <xdr:cNvSpPr/>
      </xdr:nvSpPr>
      <xdr:spPr>
        <a:xfrm>
          <a:off x="6110654" y="11972192"/>
          <a:ext cx="1328266" cy="590340"/>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312964</xdr:colOff>
      <xdr:row>43</xdr:row>
      <xdr:rowOff>131884</xdr:rowOff>
    </xdr:from>
    <xdr:to>
      <xdr:col>11</xdr:col>
      <xdr:colOff>13606</xdr:colOff>
      <xdr:row>46</xdr:row>
      <xdr:rowOff>145678</xdr:rowOff>
    </xdr:to>
    <xdr:sp macro="" textlink="">
      <xdr:nvSpPr>
        <xdr:cNvPr id="144" name="テキスト ボックス 143"/>
        <xdr:cNvSpPr txBox="1"/>
      </xdr:nvSpPr>
      <xdr:spPr>
        <a:xfrm>
          <a:off x="6042618" y="11964865"/>
          <a:ext cx="1459103" cy="607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警戒レベル１</a:t>
          </a:r>
          <a:endParaRPr kumimoji="1" lang="en-US" altLang="ja-JP" sz="1050" b="1" u="sng">
            <a:solidFill>
              <a:srgbClr val="FF0000"/>
            </a:solidFill>
            <a:latin typeface="ＤＨＰ特太ゴシック体" panose="020B0500000000000000" pitchFamily="50" charset="-128"/>
            <a:ea typeface="ＤＨＰ特太ゴシック体" panose="020B0500000000000000" pitchFamily="50" charset="-128"/>
          </a:endParaRPr>
        </a:p>
        <a:p>
          <a:pPr algn="ct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rPr>
            <a:t>心構えを高める</a:t>
          </a: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10</xdr:col>
      <xdr:colOff>159972</xdr:colOff>
      <xdr:row>53</xdr:row>
      <xdr:rowOff>182218</xdr:rowOff>
    </xdr:from>
    <xdr:to>
      <xdr:col>10</xdr:col>
      <xdr:colOff>163286</xdr:colOff>
      <xdr:row>67</xdr:row>
      <xdr:rowOff>40156</xdr:rowOff>
    </xdr:to>
    <xdr:cxnSp macro="">
      <xdr:nvCxnSpPr>
        <xdr:cNvPr id="145" name="直線矢印コネクタ 144">
          <a:extLst>
            <a:ext uri="{FF2B5EF4-FFF2-40B4-BE49-F238E27FC236}">
              <a16:creationId xmlns:a16="http://schemas.microsoft.com/office/drawing/2014/main" id="{6DA78E10-D81B-4A16-B2E4-8352B2F3DA45}"/>
            </a:ext>
          </a:extLst>
        </xdr:cNvPr>
        <xdr:cNvCxnSpPr>
          <a:stCxn id="132" idx="2"/>
          <a:endCxn id="49" idx="0"/>
        </xdr:cNvCxnSpPr>
      </xdr:nvCxnSpPr>
      <xdr:spPr bwMode="auto">
        <a:xfrm flipH="1">
          <a:off x="6752929" y="13956196"/>
          <a:ext cx="3314" cy="2640895"/>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145492</xdr:colOff>
      <xdr:row>46</xdr:row>
      <xdr:rowOff>145678</xdr:rowOff>
    </xdr:from>
    <xdr:to>
      <xdr:col>10</xdr:col>
      <xdr:colOff>163285</xdr:colOff>
      <xdr:row>50</xdr:row>
      <xdr:rowOff>108857</xdr:rowOff>
    </xdr:to>
    <xdr:cxnSp macro="">
      <xdr:nvCxnSpPr>
        <xdr:cNvPr id="147" name="直線矢印コネクタ 146">
          <a:extLst>
            <a:ext uri="{FF2B5EF4-FFF2-40B4-BE49-F238E27FC236}">
              <a16:creationId xmlns:a16="http://schemas.microsoft.com/office/drawing/2014/main" id="{6DA78E10-D81B-4A16-B2E4-8352B2F3DA45}"/>
            </a:ext>
          </a:extLst>
        </xdr:cNvPr>
        <xdr:cNvCxnSpPr>
          <a:stCxn id="144" idx="2"/>
          <a:endCxn id="130" idx="0"/>
        </xdr:cNvCxnSpPr>
      </xdr:nvCxnSpPr>
      <xdr:spPr bwMode="auto">
        <a:xfrm flipH="1">
          <a:off x="6754377" y="12572140"/>
          <a:ext cx="17793" cy="7544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435429</xdr:colOff>
      <xdr:row>56</xdr:row>
      <xdr:rowOff>176892</xdr:rowOff>
    </xdr:from>
    <xdr:to>
      <xdr:col>3</xdr:col>
      <xdr:colOff>159800</xdr:colOff>
      <xdr:row>58</xdr:row>
      <xdr:rowOff>75733</xdr:rowOff>
    </xdr:to>
    <xdr:sp macro="" textlink="">
      <xdr:nvSpPr>
        <xdr:cNvPr id="117" name="テキスト ボックス 21">
          <a:extLst>
            <a:ext uri="{FF2B5EF4-FFF2-40B4-BE49-F238E27FC236}">
              <a16:creationId xmlns:a16="http://schemas.microsoft.com/office/drawing/2014/main" id="{73D5FBAB-E181-4395-858B-BE9D4FCED1EC}"/>
            </a:ext>
          </a:extLst>
        </xdr:cNvPr>
        <xdr:cNvSpPr txBox="1">
          <a:spLocks noChangeArrowheads="1"/>
        </xdr:cNvSpPr>
      </xdr:nvSpPr>
      <xdr:spPr bwMode="auto">
        <a:xfrm>
          <a:off x="1115786" y="14573249"/>
          <a:ext cx="1085085" cy="30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a:t>
          </a:r>
          <a:r>
            <a:rPr lang="ja-JP" altLang="en-US" sz="1100" b="1">
              <a:solidFill>
                <a:srgbClr val="FF0000"/>
              </a:solidFill>
              <a:latin typeface="メイリオ" pitchFamily="50" charset="-128"/>
              <a:ea typeface="メイリオ" pitchFamily="50" charset="-128"/>
              <a:cs typeface="メイリオ" pitchFamily="50" charset="-128"/>
            </a:rPr>
            <a:t>早期避難</a:t>
          </a:r>
        </a:p>
      </xdr:txBody>
    </xdr:sp>
    <xdr:clientData/>
  </xdr:twoCellAnchor>
  <xdr:twoCellAnchor>
    <xdr:from>
      <xdr:col>1</xdr:col>
      <xdr:colOff>367393</xdr:colOff>
      <xdr:row>73</xdr:row>
      <xdr:rowOff>136072</xdr:rowOff>
    </xdr:from>
    <xdr:to>
      <xdr:col>3</xdr:col>
      <xdr:colOff>91764</xdr:colOff>
      <xdr:row>75</xdr:row>
      <xdr:rowOff>34913</xdr:rowOff>
    </xdr:to>
    <xdr:sp macro="" textlink="">
      <xdr:nvSpPr>
        <xdr:cNvPr id="118" name="テキスト ボックス 21">
          <a:extLst>
            <a:ext uri="{FF2B5EF4-FFF2-40B4-BE49-F238E27FC236}">
              <a16:creationId xmlns:a16="http://schemas.microsoft.com/office/drawing/2014/main" id="{73D5FBAB-E181-4395-858B-BE9D4FCED1EC}"/>
            </a:ext>
          </a:extLst>
        </xdr:cNvPr>
        <xdr:cNvSpPr txBox="1">
          <a:spLocks noChangeArrowheads="1"/>
        </xdr:cNvSpPr>
      </xdr:nvSpPr>
      <xdr:spPr bwMode="auto">
        <a:xfrm>
          <a:off x="1047750" y="18002251"/>
          <a:ext cx="1085085" cy="30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a:t>
          </a:r>
          <a:r>
            <a:rPr lang="ja-JP" altLang="en-US" sz="1100" b="1" baseline="0">
              <a:solidFill>
                <a:srgbClr val="FF0000"/>
              </a:solidFill>
              <a:latin typeface="メイリオ" pitchFamily="50" charset="-128"/>
              <a:ea typeface="メイリオ" pitchFamily="50" charset="-128"/>
              <a:cs typeface="メイリオ" pitchFamily="50" charset="-128"/>
            </a:rPr>
            <a:t> </a:t>
          </a:r>
          <a:r>
            <a:rPr lang="ja-JP" altLang="en-US" sz="1100" b="1">
              <a:solidFill>
                <a:srgbClr val="FF0000"/>
              </a:solidFill>
              <a:latin typeface="メイリオ" pitchFamily="50" charset="-128"/>
              <a:ea typeface="メイリオ" pitchFamily="50" charset="-128"/>
              <a:cs typeface="メイリオ" pitchFamily="50" charset="-128"/>
            </a:rPr>
            <a:t>避　　難</a:t>
          </a:r>
        </a:p>
      </xdr:txBody>
    </xdr:sp>
    <xdr:clientData/>
  </xdr:twoCellAnchor>
  <xdr:twoCellAnchor>
    <xdr:from>
      <xdr:col>1</xdr:col>
      <xdr:colOff>367393</xdr:colOff>
      <xdr:row>80</xdr:row>
      <xdr:rowOff>149678</xdr:rowOff>
    </xdr:from>
    <xdr:to>
      <xdr:col>3</xdr:col>
      <xdr:colOff>91764</xdr:colOff>
      <xdr:row>82</xdr:row>
      <xdr:rowOff>48519</xdr:rowOff>
    </xdr:to>
    <xdr:sp macro="" textlink="">
      <xdr:nvSpPr>
        <xdr:cNvPr id="119" name="テキスト ボックス 21">
          <a:extLst>
            <a:ext uri="{FF2B5EF4-FFF2-40B4-BE49-F238E27FC236}">
              <a16:creationId xmlns:a16="http://schemas.microsoft.com/office/drawing/2014/main" id="{73D5FBAB-E181-4395-858B-BE9D4FCED1EC}"/>
            </a:ext>
          </a:extLst>
        </xdr:cNvPr>
        <xdr:cNvSpPr txBox="1">
          <a:spLocks noChangeArrowheads="1"/>
        </xdr:cNvSpPr>
      </xdr:nvSpPr>
      <xdr:spPr bwMode="auto">
        <a:xfrm>
          <a:off x="1047750" y="19444607"/>
          <a:ext cx="1085085" cy="30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a:t>
          </a:r>
          <a:r>
            <a:rPr lang="ja-JP" altLang="en-US" sz="1100" b="1" baseline="0">
              <a:solidFill>
                <a:srgbClr val="FF0000"/>
              </a:solidFill>
              <a:latin typeface="メイリオ" pitchFamily="50" charset="-128"/>
              <a:ea typeface="メイリオ" pitchFamily="50" charset="-128"/>
              <a:cs typeface="メイリオ" pitchFamily="50" charset="-128"/>
            </a:rPr>
            <a:t> 緊急対応</a:t>
          </a:r>
          <a:endParaRPr lang="ja-JP" altLang="en-US" sz="11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5</xdr:col>
      <xdr:colOff>326571</xdr:colOff>
      <xdr:row>52</xdr:row>
      <xdr:rowOff>190500</xdr:rowOff>
    </xdr:from>
    <xdr:to>
      <xdr:col>6</xdr:col>
      <xdr:colOff>668995</xdr:colOff>
      <xdr:row>55</xdr:row>
      <xdr:rowOff>60655</xdr:rowOff>
    </xdr:to>
    <xdr:sp macro="" textlink="">
      <xdr:nvSpPr>
        <xdr:cNvPr id="133" name="正方形/長方形 132">
          <a:extLst>
            <a:ext uri="{FF2B5EF4-FFF2-40B4-BE49-F238E27FC236}">
              <a16:creationId xmlns:a16="http://schemas.microsoft.com/office/drawing/2014/main" id="{DE986F62-7825-43CA-AD52-372FE234D85B}"/>
            </a:ext>
          </a:extLst>
        </xdr:cNvPr>
        <xdr:cNvSpPr/>
      </xdr:nvSpPr>
      <xdr:spPr bwMode="auto">
        <a:xfrm>
          <a:off x="3728357" y="13770429"/>
          <a:ext cx="1022781" cy="482476"/>
        </a:xfrm>
        <a:prstGeom prst="rect">
          <a:avLst/>
        </a:prstGeom>
        <a:solidFill>
          <a:schemeClr val="accent4"/>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氾濫注意水位</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到達情報</a:t>
          </a:r>
        </a:p>
      </xdr:txBody>
    </xdr:sp>
    <xdr:clientData/>
  </xdr:twoCellAnchor>
  <xdr:twoCellAnchor>
    <xdr:from>
      <xdr:col>6</xdr:col>
      <xdr:colOff>156268</xdr:colOff>
      <xdr:row>55</xdr:row>
      <xdr:rowOff>60655</xdr:rowOff>
    </xdr:from>
    <xdr:to>
      <xdr:col>6</xdr:col>
      <xdr:colOff>157605</xdr:colOff>
      <xdr:row>59</xdr:row>
      <xdr:rowOff>175108</xdr:rowOff>
    </xdr:to>
    <xdr:cxnSp macro="">
      <xdr:nvCxnSpPr>
        <xdr:cNvPr id="134" name="直線矢印コネクタ 133">
          <a:extLst>
            <a:ext uri="{FF2B5EF4-FFF2-40B4-BE49-F238E27FC236}">
              <a16:creationId xmlns:a16="http://schemas.microsoft.com/office/drawing/2014/main" id="{6DA78E10-D81B-4A16-B2E4-8352B2F3DA45}"/>
            </a:ext>
          </a:extLst>
        </xdr:cNvPr>
        <xdr:cNvCxnSpPr>
          <a:stCxn id="133" idx="2"/>
          <a:endCxn id="66" idx="0"/>
        </xdr:cNvCxnSpPr>
      </xdr:nvCxnSpPr>
      <xdr:spPr bwMode="auto">
        <a:xfrm flipH="1">
          <a:off x="4238411" y="14252905"/>
          <a:ext cx="1337" cy="930882"/>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149680</xdr:colOff>
      <xdr:row>80</xdr:row>
      <xdr:rowOff>55443</xdr:rowOff>
    </xdr:from>
    <xdr:to>
      <xdr:col>10</xdr:col>
      <xdr:colOff>168488</xdr:colOff>
      <xdr:row>82</xdr:row>
      <xdr:rowOff>0</xdr:rowOff>
    </xdr:to>
    <xdr:cxnSp macro="">
      <xdr:nvCxnSpPr>
        <xdr:cNvPr id="215" name="直線矢印コネクタ 214">
          <a:extLst>
            <a:ext uri="{FF2B5EF4-FFF2-40B4-BE49-F238E27FC236}">
              <a16:creationId xmlns:a16="http://schemas.microsoft.com/office/drawing/2014/main" id="{6DA78E10-D81B-4A16-B2E4-8352B2F3DA45}"/>
            </a:ext>
          </a:extLst>
        </xdr:cNvPr>
        <xdr:cNvCxnSpPr>
          <a:stCxn id="28" idx="2"/>
        </xdr:cNvCxnSpPr>
      </xdr:nvCxnSpPr>
      <xdr:spPr bwMode="auto">
        <a:xfrm flipH="1">
          <a:off x="6716327" y="19452825"/>
          <a:ext cx="18808" cy="347969"/>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441833</xdr:colOff>
      <xdr:row>84</xdr:row>
      <xdr:rowOff>101655</xdr:rowOff>
    </xdr:from>
    <xdr:to>
      <xdr:col>10</xdr:col>
      <xdr:colOff>755774</xdr:colOff>
      <xdr:row>86</xdr:row>
      <xdr:rowOff>94243</xdr:rowOff>
    </xdr:to>
    <xdr:sp macro="" textlink="">
      <xdr:nvSpPr>
        <xdr:cNvPr id="218" name="テキスト ボックス 102">
          <a:extLst>
            <a:ext uri="{FF2B5EF4-FFF2-40B4-BE49-F238E27FC236}">
              <a16:creationId xmlns:a16="http://schemas.microsoft.com/office/drawing/2014/main" id="{72A75EAC-22B6-4DD6-B978-710E9DC8282B}"/>
            </a:ext>
          </a:extLst>
        </xdr:cNvPr>
        <xdr:cNvSpPr txBox="1"/>
      </xdr:nvSpPr>
      <xdr:spPr>
        <a:xfrm>
          <a:off x="6134421" y="20305861"/>
          <a:ext cx="1188000" cy="396000"/>
        </a:xfrm>
        <a:prstGeom prst="roundRect">
          <a:avLst/>
        </a:prstGeom>
        <a:solidFill>
          <a:schemeClr val="tx1"/>
        </a:solidFill>
        <a:ln w="25400">
          <a:solidFill>
            <a:schemeClr val="tx1"/>
          </a:solidFill>
        </a:ln>
      </xdr:spPr>
      <xdr:txBody>
        <a:bodyPr wrap="square" lIns="0" tIns="0" rIns="0" bIns="0"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200">
              <a:solidFill>
                <a:prstClr val="white"/>
              </a:solidFill>
              <a:latin typeface="Meiryo UI" panose="020B0604030504040204" pitchFamily="50" charset="-128"/>
              <a:ea typeface="Meiryo UI" panose="020B0604030504040204" pitchFamily="50" charset="-128"/>
              <a:cs typeface="Meiryo UI" panose="020B0604030504040204" pitchFamily="50" charset="-128"/>
            </a:rPr>
            <a:t>緊急安全確保</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211666</xdr:colOff>
      <xdr:row>140</xdr:row>
      <xdr:rowOff>10584</xdr:rowOff>
    </xdr:from>
    <xdr:to>
      <xdr:col>5</xdr:col>
      <xdr:colOff>645583</xdr:colOff>
      <xdr:row>147</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142</xdr:row>
      <xdr:rowOff>1</xdr:rowOff>
    </xdr:from>
    <xdr:to>
      <xdr:col>5</xdr:col>
      <xdr:colOff>179917</xdr:colOff>
      <xdr:row>145</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149</xdr:row>
      <xdr:rowOff>0</xdr:rowOff>
    </xdr:from>
    <xdr:to>
      <xdr:col>5</xdr:col>
      <xdr:colOff>645582</xdr:colOff>
      <xdr:row>158</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152</xdr:row>
      <xdr:rowOff>84669</xdr:rowOff>
    </xdr:from>
    <xdr:to>
      <xdr:col>5</xdr:col>
      <xdr:colOff>179916</xdr:colOff>
      <xdr:row>155</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160</xdr:row>
      <xdr:rowOff>0</xdr:rowOff>
    </xdr:from>
    <xdr:to>
      <xdr:col>5</xdr:col>
      <xdr:colOff>645582</xdr:colOff>
      <xdr:row>182</xdr:row>
      <xdr:rowOff>11205</xdr:rowOff>
    </xdr:to>
    <xdr:sp macro="" textlink="">
      <xdr:nvSpPr>
        <xdr:cNvPr id="6" name="角丸四角形 5"/>
        <xdr:cNvSpPr/>
      </xdr:nvSpPr>
      <xdr:spPr>
        <a:xfrm>
          <a:off x="3629459" y="46818176"/>
          <a:ext cx="433917" cy="400050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162</xdr:row>
      <xdr:rowOff>158750</xdr:rowOff>
    </xdr:from>
    <xdr:to>
      <xdr:col>5</xdr:col>
      <xdr:colOff>179916</xdr:colOff>
      <xdr:row>165</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159</xdr:row>
      <xdr:rowOff>0</xdr:rowOff>
    </xdr:from>
    <xdr:to>
      <xdr:col>5</xdr:col>
      <xdr:colOff>603249</xdr:colOff>
      <xdr:row>159</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148</xdr:row>
      <xdr:rowOff>0</xdr:rowOff>
    </xdr:from>
    <xdr:to>
      <xdr:col>5</xdr:col>
      <xdr:colOff>603249</xdr:colOff>
      <xdr:row>148</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6" Type="http://schemas.openxmlformats.org/officeDocument/2006/relationships/ctrlProp" Target="../ctrlProps/ctrlProp2.xml"/><Relationship Id="rId23" Type="http://schemas.openxmlformats.org/officeDocument/2006/relationships/ctrlProp" Target="../ctrlProps/ctrlProp19.xml"/><Relationship Id="rId119" Type="http://schemas.openxmlformats.org/officeDocument/2006/relationships/ctrlProp" Target="../ctrlProps/ctrlProp115.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13" Type="http://schemas.openxmlformats.org/officeDocument/2006/relationships/ctrlProp" Target="../ctrlProps/ctrlProp9.xml"/><Relationship Id="rId109" Type="http://schemas.openxmlformats.org/officeDocument/2006/relationships/ctrlProp" Target="../ctrlProps/ctrlProp105.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199" Type="http://schemas.openxmlformats.org/officeDocument/2006/relationships/ctrlProp" Target="../ctrlProps/ctrlProp195.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190" Type="http://schemas.openxmlformats.org/officeDocument/2006/relationships/ctrlProp" Target="../ctrlProps/ctrlProp186.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http://www.city.mimasaka.lg.jp/" TargetMode="Externa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18" Type="http://schemas.openxmlformats.org/officeDocument/2006/relationships/ctrlProp" Target="../ctrlProps/ctrlProp14.xml"/><Relationship Id="rId39" Type="http://schemas.openxmlformats.org/officeDocument/2006/relationships/ctrlProp" Target="../ctrlProps/ctrlProp35.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1" Type="http://schemas.openxmlformats.org/officeDocument/2006/relationships/ctrlProp" Target="../ctrlProps/ctrlProp67.xml"/><Relationship Id="rId92" Type="http://schemas.openxmlformats.org/officeDocument/2006/relationships/ctrlProp" Target="../ctrlProps/ctrlProp8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H353"/>
  <sheetViews>
    <sheetView tabSelected="1" view="pageBreakPreview" zoomScale="70" zoomScaleNormal="70" zoomScaleSheetLayoutView="70" workbookViewId="0">
      <selection activeCell="I2" sqref="I2"/>
    </sheetView>
  </sheetViews>
  <sheetFormatPr defaultColWidth="9" defaultRowHeight="14.25" x14ac:dyDescent="0.15"/>
  <cols>
    <col min="1" max="1" width="4.5" style="6" customWidth="1"/>
    <col min="2" max="2" width="45.375" style="6" customWidth="1"/>
    <col min="3" max="3" width="5.625" style="6" customWidth="1"/>
    <col min="4" max="4" width="3.5" style="6" bestFit="1" customWidth="1"/>
    <col min="5" max="5" width="4" style="6" customWidth="1"/>
    <col min="6" max="6" width="3.5" style="6" bestFit="1" customWidth="1"/>
    <col min="7" max="7" width="4.875" style="6" customWidth="1"/>
    <col min="8" max="8" width="6.375" style="6" customWidth="1"/>
    <col min="9" max="9" width="9.875" style="6" customWidth="1"/>
    <col min="10" max="10" width="28.375" style="105" customWidth="1"/>
    <col min="11" max="11" width="9" style="6"/>
    <col min="12" max="18" width="9" style="6" customWidth="1"/>
    <col min="19" max="30" width="9" style="6" hidden="1" customWidth="1"/>
    <col min="31" max="32" width="9" style="6" customWidth="1"/>
    <col min="33" max="16384" width="9" style="6"/>
  </cols>
  <sheetData>
    <row r="1" spans="1:18" ht="21" x14ac:dyDescent="0.15">
      <c r="A1" s="98" t="s">
        <v>430</v>
      </c>
    </row>
    <row r="2" spans="1:18" ht="17.25" customHeight="1" x14ac:dyDescent="0.15">
      <c r="K2" s="6" t="s">
        <v>408</v>
      </c>
    </row>
    <row r="3" spans="1:18" ht="24.75" thickBot="1" x14ac:dyDescent="0.2">
      <c r="A3" s="407" t="s">
        <v>92</v>
      </c>
    </row>
    <row r="4" spans="1:18" ht="114.75" customHeight="1" thickBot="1" x14ac:dyDescent="0.2">
      <c r="A4" s="485" t="s">
        <v>331</v>
      </c>
      <c r="B4" s="486"/>
      <c r="C4" s="486"/>
      <c r="D4" s="486"/>
      <c r="E4" s="486"/>
      <c r="F4" s="486"/>
      <c r="G4" s="486"/>
      <c r="H4" s="486"/>
      <c r="I4" s="486"/>
      <c r="J4" s="487"/>
    </row>
    <row r="5" spans="1:18" ht="17.25" customHeight="1" x14ac:dyDescent="0.15">
      <c r="A5" s="492" t="s">
        <v>0</v>
      </c>
      <c r="B5" s="491"/>
      <c r="C5" s="491" t="s">
        <v>1</v>
      </c>
      <c r="D5" s="491"/>
      <c r="E5" s="491"/>
      <c r="F5" s="491"/>
      <c r="G5" s="491"/>
      <c r="H5" s="491"/>
      <c r="I5" s="491"/>
      <c r="J5" s="274" t="s">
        <v>260</v>
      </c>
    </row>
    <row r="6" spans="1:18" ht="24.75" customHeight="1" x14ac:dyDescent="0.15">
      <c r="A6" s="409" t="s">
        <v>262</v>
      </c>
      <c r="B6" s="410"/>
      <c r="C6" s="410"/>
      <c r="D6" s="410"/>
      <c r="E6" s="410"/>
      <c r="F6" s="410"/>
      <c r="G6" s="410"/>
      <c r="H6" s="410"/>
      <c r="I6" s="410"/>
      <c r="J6" s="411"/>
      <c r="L6" s="307" t="s">
        <v>435</v>
      </c>
    </row>
    <row r="7" spans="1:18" ht="7.5" customHeight="1" thickBot="1" x14ac:dyDescent="0.2">
      <c r="A7" s="31"/>
      <c r="B7" s="29"/>
      <c r="C7" s="29"/>
      <c r="D7" s="29"/>
      <c r="E7" s="29"/>
      <c r="F7" s="29"/>
      <c r="G7" s="29"/>
      <c r="H7" s="29"/>
      <c r="I7" s="29"/>
      <c r="J7" s="106"/>
      <c r="L7" s="307"/>
    </row>
    <row r="8" spans="1:18" s="25" customFormat="1" ht="17.25" customHeight="1" thickBot="1" x14ac:dyDescent="0.2">
      <c r="A8" s="94" t="s">
        <v>110</v>
      </c>
      <c r="B8" s="95" t="s">
        <v>122</v>
      </c>
      <c r="C8" s="125"/>
      <c r="D8" s="33" t="s">
        <v>29</v>
      </c>
      <c r="E8" s="125"/>
      <c r="F8" s="33" t="s">
        <v>30</v>
      </c>
      <c r="G8" s="125"/>
      <c r="H8" s="33" t="s">
        <v>31</v>
      </c>
      <c r="I8" s="33"/>
      <c r="J8" s="107">
        <v>44287</v>
      </c>
      <c r="L8" s="307" t="s">
        <v>428</v>
      </c>
    </row>
    <row r="9" spans="1:18" s="25" customFormat="1" ht="7.5" customHeight="1" thickBot="1" x14ac:dyDescent="0.2">
      <c r="A9" s="32"/>
      <c r="B9" s="47"/>
      <c r="C9" s="30"/>
      <c r="D9" s="33"/>
      <c r="E9" s="30"/>
      <c r="F9" s="33"/>
      <c r="G9" s="30"/>
      <c r="H9" s="33"/>
      <c r="I9" s="33"/>
      <c r="J9" s="107"/>
    </row>
    <row r="10" spans="1:18" ht="17.25" customHeight="1" thickBot="1" x14ac:dyDescent="0.2">
      <c r="A10" s="88" t="s">
        <v>110</v>
      </c>
      <c r="B10" s="239" t="s">
        <v>123</v>
      </c>
      <c r="C10" s="428"/>
      <c r="D10" s="429"/>
      <c r="E10" s="429"/>
      <c r="F10" s="429"/>
      <c r="G10" s="429"/>
      <c r="H10" s="429"/>
      <c r="I10" s="430"/>
      <c r="J10" s="108" t="s">
        <v>402</v>
      </c>
    </row>
    <row r="11" spans="1:18" ht="7.5" customHeight="1" thickBot="1" x14ac:dyDescent="0.2">
      <c r="A11" s="35"/>
      <c r="B11" s="48"/>
      <c r="C11" s="37"/>
      <c r="D11" s="37"/>
      <c r="E11" s="37"/>
      <c r="F11" s="37"/>
      <c r="G11" s="37"/>
      <c r="H11" s="37"/>
      <c r="I11" s="37"/>
      <c r="J11" s="108"/>
    </row>
    <row r="12" spans="1:18" ht="17.25" customHeight="1" thickBot="1" x14ac:dyDescent="0.2">
      <c r="A12" s="88" t="s">
        <v>110</v>
      </c>
      <c r="B12" s="239" t="s">
        <v>124</v>
      </c>
      <c r="C12" s="428"/>
      <c r="D12" s="429"/>
      <c r="E12" s="429"/>
      <c r="F12" s="429"/>
      <c r="G12" s="429"/>
      <c r="H12" s="429"/>
      <c r="I12" s="430"/>
      <c r="J12" s="108" t="s">
        <v>381</v>
      </c>
      <c r="L12" s="504" t="s">
        <v>431</v>
      </c>
      <c r="M12" s="504"/>
      <c r="N12" s="504"/>
      <c r="O12" s="504"/>
      <c r="P12" s="504"/>
      <c r="Q12" s="504"/>
      <c r="R12" s="504"/>
    </row>
    <row r="13" spans="1:18" ht="7.5" customHeight="1" thickBot="1" x14ac:dyDescent="0.2">
      <c r="A13" s="35"/>
      <c r="B13" s="48"/>
      <c r="C13" s="36"/>
      <c r="D13" s="36"/>
      <c r="E13" s="36"/>
      <c r="F13" s="36"/>
      <c r="G13" s="36"/>
      <c r="H13" s="36"/>
      <c r="I13" s="36"/>
      <c r="J13" s="108"/>
      <c r="L13" s="504"/>
      <c r="M13" s="504"/>
      <c r="N13" s="504"/>
      <c r="O13" s="504"/>
      <c r="P13" s="504"/>
      <c r="Q13" s="504"/>
      <c r="R13" s="504"/>
    </row>
    <row r="14" spans="1:18" ht="17.25" customHeight="1" thickBot="1" x14ac:dyDescent="0.2">
      <c r="A14" s="88" t="s">
        <v>110</v>
      </c>
      <c r="B14" s="239" t="s">
        <v>125</v>
      </c>
      <c r="C14" s="428"/>
      <c r="D14" s="429"/>
      <c r="E14" s="429"/>
      <c r="F14" s="429"/>
      <c r="G14" s="429"/>
      <c r="H14" s="429"/>
      <c r="I14" s="430"/>
      <c r="J14" s="108" t="s">
        <v>380</v>
      </c>
      <c r="L14" s="504"/>
      <c r="M14" s="504"/>
      <c r="N14" s="504"/>
      <c r="O14" s="504"/>
      <c r="P14" s="504"/>
      <c r="Q14" s="504"/>
      <c r="R14" s="504"/>
    </row>
    <row r="15" spans="1:18" ht="7.5" customHeight="1" thickBot="1" x14ac:dyDescent="0.2">
      <c r="A15" s="35"/>
      <c r="B15" s="48"/>
      <c r="C15" s="36"/>
      <c r="D15" s="36"/>
      <c r="E15" s="36"/>
      <c r="F15" s="36"/>
      <c r="G15" s="36"/>
      <c r="H15" s="36"/>
      <c r="I15" s="36"/>
      <c r="J15" s="108"/>
      <c r="L15" s="504"/>
      <c r="M15" s="504"/>
      <c r="N15" s="504"/>
      <c r="O15" s="504"/>
      <c r="P15" s="504"/>
      <c r="Q15" s="504"/>
      <c r="R15" s="504"/>
    </row>
    <row r="16" spans="1:18" ht="17.25" customHeight="1" thickBot="1" x14ac:dyDescent="0.2">
      <c r="A16" s="88" t="s">
        <v>110</v>
      </c>
      <c r="B16" s="207" t="s">
        <v>374</v>
      </c>
      <c r="C16" s="428"/>
      <c r="D16" s="429"/>
      <c r="E16" s="429"/>
      <c r="F16" s="429"/>
      <c r="G16" s="429"/>
      <c r="H16" s="429"/>
      <c r="I16" s="430"/>
      <c r="J16" s="108" t="s">
        <v>392</v>
      </c>
      <c r="L16" s="504"/>
      <c r="M16" s="504"/>
      <c r="N16" s="504"/>
      <c r="O16" s="504"/>
      <c r="P16" s="504"/>
      <c r="Q16" s="504"/>
      <c r="R16" s="504"/>
    </row>
    <row r="17" spans="1:18" ht="7.5" customHeight="1" thickBot="1" x14ac:dyDescent="0.2">
      <c r="A17" s="88"/>
      <c r="B17" s="237"/>
      <c r="C17" s="93"/>
      <c r="D17" s="93"/>
      <c r="E17" s="93"/>
      <c r="F17" s="93"/>
      <c r="G17" s="93"/>
      <c r="H17" s="93"/>
      <c r="I17" s="93"/>
      <c r="J17" s="108"/>
      <c r="L17" s="504"/>
      <c r="M17" s="504"/>
      <c r="N17" s="504"/>
      <c r="O17" s="504"/>
      <c r="P17" s="504"/>
      <c r="Q17" s="504"/>
      <c r="R17" s="504"/>
    </row>
    <row r="18" spans="1:18" ht="17.25" customHeight="1" thickBot="1" x14ac:dyDescent="0.2">
      <c r="A18" s="88" t="s">
        <v>110</v>
      </c>
      <c r="B18" s="207" t="s">
        <v>203</v>
      </c>
      <c r="C18" s="428"/>
      <c r="D18" s="429"/>
      <c r="E18" s="429"/>
      <c r="F18" s="429"/>
      <c r="G18" s="429"/>
      <c r="H18" s="429"/>
      <c r="I18" s="430"/>
      <c r="J18" s="211" t="s">
        <v>204</v>
      </c>
      <c r="L18" s="504"/>
      <c r="M18" s="504"/>
      <c r="N18" s="504"/>
      <c r="O18" s="504"/>
      <c r="P18" s="504"/>
      <c r="Q18" s="504"/>
      <c r="R18" s="504"/>
    </row>
    <row r="19" spans="1:18" ht="7.5" customHeight="1" x14ac:dyDescent="0.15">
      <c r="A19" s="88"/>
      <c r="B19" s="237"/>
      <c r="C19" s="93"/>
      <c r="D19" s="93"/>
      <c r="E19" s="93"/>
      <c r="F19" s="93"/>
      <c r="G19" s="93"/>
      <c r="H19" s="93"/>
      <c r="I19" s="93"/>
      <c r="J19" s="108"/>
      <c r="L19" s="504"/>
      <c r="M19" s="504"/>
      <c r="N19" s="504"/>
      <c r="O19" s="504"/>
      <c r="P19" s="504"/>
      <c r="Q19" s="504"/>
      <c r="R19" s="504"/>
    </row>
    <row r="20" spans="1:18" ht="24.75" customHeight="1" x14ac:dyDescent="0.15">
      <c r="A20" s="409" t="s">
        <v>257</v>
      </c>
      <c r="B20" s="410"/>
      <c r="C20" s="410"/>
      <c r="D20" s="410"/>
      <c r="E20" s="410"/>
      <c r="F20" s="410"/>
      <c r="G20" s="410"/>
      <c r="H20" s="410"/>
      <c r="I20" s="410"/>
      <c r="J20" s="411"/>
      <c r="L20" s="504"/>
      <c r="M20" s="504"/>
      <c r="N20" s="504"/>
      <c r="O20" s="504"/>
      <c r="P20" s="504"/>
      <c r="Q20" s="504"/>
      <c r="R20" s="504"/>
    </row>
    <row r="21" spans="1:18" ht="17.25" customHeight="1" x14ac:dyDescent="0.15">
      <c r="A21" s="438" t="s">
        <v>121</v>
      </c>
      <c r="B21" s="439"/>
      <c r="C21" s="236"/>
      <c r="D21" s="236"/>
      <c r="E21" s="236"/>
      <c r="F21" s="236"/>
      <c r="G21" s="236"/>
      <c r="H21" s="236"/>
      <c r="I21" s="236"/>
      <c r="J21" s="119"/>
      <c r="L21" s="262"/>
      <c r="M21" s="91"/>
      <c r="N21" s="91"/>
      <c r="O21" s="91"/>
      <c r="P21" s="91"/>
    </row>
    <row r="22" spans="1:18" ht="7.5" customHeight="1" thickBot="1" x14ac:dyDescent="0.2">
      <c r="A22" s="88"/>
      <c r="B22" s="237"/>
      <c r="C22" s="93"/>
      <c r="D22" s="93"/>
      <c r="E22" s="93"/>
      <c r="F22" s="93"/>
      <c r="G22" s="93"/>
      <c r="H22" s="93"/>
      <c r="I22" s="93"/>
      <c r="J22" s="108"/>
    </row>
    <row r="23" spans="1:18" ht="17.25" customHeight="1" thickBot="1" x14ac:dyDescent="0.2">
      <c r="A23" s="88"/>
      <c r="B23" s="237" t="s">
        <v>65</v>
      </c>
      <c r="C23" s="420" t="s">
        <v>413</v>
      </c>
      <c r="D23" s="420"/>
      <c r="E23" s="418"/>
      <c r="F23" s="419"/>
      <c r="G23" s="420" t="s">
        <v>44</v>
      </c>
      <c r="H23" s="420"/>
      <c r="I23" s="126"/>
      <c r="J23" s="108" t="s">
        <v>414</v>
      </c>
      <c r="L23" s="412" t="s">
        <v>434</v>
      </c>
      <c r="M23" s="412"/>
      <c r="N23" s="412"/>
      <c r="O23" s="412"/>
      <c r="P23" s="412"/>
      <c r="Q23" s="412"/>
      <c r="R23" s="412"/>
    </row>
    <row r="24" spans="1:18" ht="7.5" customHeight="1" thickBot="1" x14ac:dyDescent="0.2">
      <c r="A24" s="88"/>
      <c r="B24" s="237"/>
      <c r="C24" s="93"/>
      <c r="D24" s="93"/>
      <c r="E24" s="93"/>
      <c r="F24" s="93"/>
      <c r="G24" s="93"/>
      <c r="H24" s="93"/>
      <c r="I24" s="93"/>
      <c r="J24" s="108"/>
      <c r="L24" s="412"/>
      <c r="M24" s="412"/>
      <c r="N24" s="412"/>
      <c r="O24" s="412"/>
      <c r="P24" s="412"/>
      <c r="Q24" s="412"/>
      <c r="R24" s="412"/>
    </row>
    <row r="25" spans="1:18" ht="17.25" customHeight="1" thickBot="1" x14ac:dyDescent="0.2">
      <c r="A25" s="88"/>
      <c r="B25" s="237" t="s">
        <v>47</v>
      </c>
      <c r="C25" s="420" t="s">
        <v>413</v>
      </c>
      <c r="D25" s="420"/>
      <c r="E25" s="418"/>
      <c r="F25" s="419"/>
      <c r="G25" s="420" t="s">
        <v>44</v>
      </c>
      <c r="H25" s="420"/>
      <c r="I25" s="126"/>
      <c r="J25" s="108" t="s">
        <v>414</v>
      </c>
      <c r="L25" s="412"/>
      <c r="M25" s="412"/>
      <c r="N25" s="412"/>
      <c r="O25" s="412"/>
      <c r="P25" s="412"/>
      <c r="Q25" s="412"/>
      <c r="R25" s="412"/>
    </row>
    <row r="26" spans="1:18" ht="7.5" customHeight="1" thickBot="1" x14ac:dyDescent="0.2">
      <c r="A26" s="88"/>
      <c r="B26" s="237"/>
      <c r="C26" s="93"/>
      <c r="D26" s="93"/>
      <c r="E26" s="93"/>
      <c r="F26" s="93"/>
      <c r="G26" s="93"/>
      <c r="H26" s="93"/>
      <c r="I26" s="93"/>
      <c r="J26" s="108"/>
      <c r="L26" s="412"/>
      <c r="M26" s="412"/>
      <c r="N26" s="412"/>
      <c r="O26" s="412"/>
      <c r="P26" s="412"/>
      <c r="Q26" s="412"/>
      <c r="R26" s="412"/>
    </row>
    <row r="27" spans="1:18" ht="17.25" customHeight="1" thickBot="1" x14ac:dyDescent="0.2">
      <c r="A27" s="88"/>
      <c r="B27" s="237" t="s">
        <v>43</v>
      </c>
      <c r="C27" s="80" t="s">
        <v>85</v>
      </c>
      <c r="D27" s="92"/>
      <c r="E27" s="81"/>
      <c r="F27" s="81"/>
      <c r="G27" s="465"/>
      <c r="H27" s="466"/>
      <c r="I27" s="467"/>
      <c r="J27" s="108" t="s">
        <v>104</v>
      </c>
      <c r="L27" s="412"/>
      <c r="M27" s="412"/>
      <c r="N27" s="412"/>
      <c r="O27" s="412"/>
      <c r="P27" s="412"/>
      <c r="Q27" s="412"/>
      <c r="R27" s="412"/>
    </row>
    <row r="28" spans="1:18" ht="7.5" customHeight="1" thickBot="1" x14ac:dyDescent="0.2">
      <c r="A28" s="88"/>
      <c r="B28" s="237"/>
      <c r="C28" s="92"/>
      <c r="D28" s="92"/>
      <c r="E28" s="81"/>
      <c r="F28" s="81"/>
      <c r="G28" s="92"/>
      <c r="H28" s="92"/>
      <c r="I28" s="82"/>
      <c r="J28" s="108"/>
      <c r="L28" s="412"/>
      <c r="M28" s="412"/>
      <c r="N28" s="412"/>
      <c r="O28" s="412"/>
      <c r="P28" s="412"/>
      <c r="Q28" s="412"/>
      <c r="R28" s="412"/>
    </row>
    <row r="29" spans="1:18" ht="17.25" customHeight="1" thickBot="1" x14ac:dyDescent="0.2">
      <c r="A29" s="88"/>
      <c r="B29" s="237"/>
      <c r="C29" s="420" t="s">
        <v>413</v>
      </c>
      <c r="D29" s="420"/>
      <c r="E29" s="418"/>
      <c r="F29" s="419"/>
      <c r="G29" s="420" t="s">
        <v>44</v>
      </c>
      <c r="H29" s="420"/>
      <c r="I29" s="129"/>
      <c r="J29" s="108" t="s">
        <v>414</v>
      </c>
      <c r="L29" s="412"/>
      <c r="M29" s="412"/>
      <c r="N29" s="412"/>
      <c r="O29" s="412"/>
      <c r="P29" s="412"/>
      <c r="Q29" s="412"/>
      <c r="R29" s="412"/>
    </row>
    <row r="30" spans="1:18" ht="7.5" customHeight="1" x14ac:dyDescent="0.15">
      <c r="A30" s="34"/>
      <c r="B30" s="26"/>
      <c r="C30" s="27"/>
      <c r="D30" s="27"/>
      <c r="E30" s="27"/>
      <c r="F30" s="27"/>
      <c r="G30" s="27"/>
      <c r="H30" s="27"/>
      <c r="I30" s="27"/>
      <c r="J30" s="109"/>
      <c r="L30" s="412"/>
      <c r="M30" s="412"/>
      <c r="N30" s="412"/>
      <c r="O30" s="412"/>
      <c r="P30" s="412"/>
      <c r="Q30" s="412"/>
      <c r="R30" s="412"/>
    </row>
    <row r="31" spans="1:18" ht="17.25" customHeight="1" x14ac:dyDescent="0.15">
      <c r="A31" s="493" t="s">
        <v>216</v>
      </c>
      <c r="B31" s="494"/>
      <c r="C31" s="247"/>
      <c r="D31" s="247"/>
      <c r="E31" s="247"/>
      <c r="F31" s="247"/>
      <c r="G31" s="247"/>
      <c r="H31" s="247"/>
      <c r="I31" s="247"/>
      <c r="J31" s="248"/>
      <c r="L31" s="412"/>
      <c r="M31" s="412"/>
      <c r="N31" s="412"/>
      <c r="O31" s="412"/>
      <c r="P31" s="412"/>
      <c r="Q31" s="412"/>
      <c r="R31" s="412"/>
    </row>
    <row r="32" spans="1:18" ht="7.5" customHeight="1" x14ac:dyDescent="0.15">
      <c r="A32" s="88"/>
      <c r="B32" s="237"/>
      <c r="C32" s="93"/>
      <c r="D32" s="93"/>
      <c r="E32" s="93"/>
      <c r="F32" s="93"/>
      <c r="G32" s="93"/>
      <c r="H32" s="93"/>
      <c r="I32" s="93"/>
      <c r="J32" s="108"/>
    </row>
    <row r="33" spans="1:16" ht="17.25" customHeight="1" thickBot="1" x14ac:dyDescent="0.2">
      <c r="A33" s="88" t="s">
        <v>110</v>
      </c>
      <c r="B33" s="237" t="s">
        <v>332</v>
      </c>
      <c r="C33" s="420" t="s">
        <v>413</v>
      </c>
      <c r="D33" s="420"/>
      <c r="E33" s="237" t="s">
        <v>215</v>
      </c>
      <c r="F33" s="237"/>
      <c r="G33" s="420" t="s">
        <v>44</v>
      </c>
      <c r="H33" s="420"/>
      <c r="I33" s="237" t="s">
        <v>215</v>
      </c>
      <c r="J33" s="249"/>
    </row>
    <row r="34" spans="1:16" ht="7.5" customHeight="1" thickBot="1" x14ac:dyDescent="0.2">
      <c r="A34" s="35"/>
      <c r="B34" s="48"/>
      <c r="C34" s="237"/>
      <c r="D34" s="237"/>
      <c r="E34" s="237"/>
      <c r="F34" s="237"/>
      <c r="G34" s="237"/>
      <c r="H34" s="237"/>
      <c r="I34" s="237"/>
      <c r="J34" s="249"/>
    </row>
    <row r="35" spans="1:16" ht="17.25" customHeight="1" thickBot="1" x14ac:dyDescent="0.2">
      <c r="A35" s="88"/>
      <c r="B35" s="216"/>
      <c r="C35" s="420" t="s">
        <v>413</v>
      </c>
      <c r="D35" s="420"/>
      <c r="E35" s="418"/>
      <c r="F35" s="419"/>
      <c r="G35" s="420" t="s">
        <v>44</v>
      </c>
      <c r="H35" s="420"/>
      <c r="I35" s="126"/>
      <c r="J35" s="249" t="s">
        <v>358</v>
      </c>
      <c r="L35" s="468" t="s">
        <v>432</v>
      </c>
      <c r="M35" s="469"/>
      <c r="N35" s="469"/>
      <c r="O35" s="469"/>
      <c r="P35" s="469"/>
    </row>
    <row r="36" spans="1:16" ht="7.5" customHeight="1" thickBot="1" x14ac:dyDescent="0.2">
      <c r="A36" s="88"/>
      <c r="B36" s="237"/>
      <c r="C36" s="237"/>
      <c r="D36" s="237"/>
      <c r="E36" s="237"/>
      <c r="F36" s="237"/>
      <c r="G36" s="237"/>
      <c r="H36" s="237"/>
      <c r="I36" s="237"/>
      <c r="J36" s="249"/>
      <c r="L36" s="469"/>
      <c r="M36" s="469"/>
      <c r="N36" s="469"/>
      <c r="O36" s="469"/>
      <c r="P36" s="469"/>
    </row>
    <row r="37" spans="1:16" ht="17.25" customHeight="1" thickBot="1" x14ac:dyDescent="0.2">
      <c r="A37" s="88"/>
      <c r="B37" s="216"/>
      <c r="C37" s="420" t="s">
        <v>413</v>
      </c>
      <c r="D37" s="420"/>
      <c r="E37" s="418"/>
      <c r="F37" s="419"/>
      <c r="G37" s="420" t="s">
        <v>44</v>
      </c>
      <c r="H37" s="420"/>
      <c r="I37" s="126"/>
      <c r="J37" s="249" t="s">
        <v>359</v>
      </c>
      <c r="L37" s="469"/>
      <c r="M37" s="469"/>
      <c r="N37" s="469"/>
      <c r="O37" s="469"/>
      <c r="P37" s="469"/>
    </row>
    <row r="38" spans="1:16" ht="7.5" customHeight="1" thickBot="1" x14ac:dyDescent="0.2">
      <c r="A38" s="88"/>
      <c r="B38" s="237"/>
      <c r="C38" s="237"/>
      <c r="D38" s="237"/>
      <c r="E38" s="237"/>
      <c r="F38" s="237"/>
      <c r="G38" s="237"/>
      <c r="H38" s="237"/>
      <c r="I38" s="237"/>
      <c r="J38" s="249"/>
      <c r="L38" s="469"/>
      <c r="M38" s="469"/>
      <c r="N38" s="469"/>
      <c r="O38" s="469"/>
      <c r="P38" s="469"/>
    </row>
    <row r="39" spans="1:16" ht="17.25" customHeight="1" thickBot="1" x14ac:dyDescent="0.2">
      <c r="A39" s="88"/>
      <c r="B39" s="216"/>
      <c r="C39" s="420" t="s">
        <v>413</v>
      </c>
      <c r="D39" s="420"/>
      <c r="E39" s="418"/>
      <c r="F39" s="419"/>
      <c r="G39" s="420" t="s">
        <v>44</v>
      </c>
      <c r="H39" s="420"/>
      <c r="I39" s="129"/>
      <c r="J39" s="249" t="s">
        <v>360</v>
      </c>
      <c r="L39" s="469"/>
      <c r="M39" s="469"/>
      <c r="N39" s="469"/>
      <c r="O39" s="469"/>
      <c r="P39" s="469"/>
    </row>
    <row r="40" spans="1:16" ht="7.5" customHeight="1" thickBot="1" x14ac:dyDescent="0.2">
      <c r="A40" s="88"/>
      <c r="B40" s="237"/>
      <c r="C40" s="237"/>
      <c r="D40" s="237"/>
      <c r="E40" s="237"/>
      <c r="F40" s="237"/>
      <c r="G40" s="237"/>
      <c r="H40" s="237"/>
      <c r="I40" s="237"/>
      <c r="J40" s="249"/>
      <c r="L40" s="469"/>
      <c r="M40" s="469"/>
      <c r="N40" s="469"/>
      <c r="O40" s="469"/>
      <c r="P40" s="469"/>
    </row>
    <row r="41" spans="1:16" ht="17.25" customHeight="1" thickBot="1" x14ac:dyDescent="0.2">
      <c r="A41" s="88"/>
      <c r="B41" s="216"/>
      <c r="C41" s="420" t="s">
        <v>413</v>
      </c>
      <c r="D41" s="420"/>
      <c r="E41" s="418"/>
      <c r="F41" s="419"/>
      <c r="G41" s="420" t="s">
        <v>44</v>
      </c>
      <c r="H41" s="420"/>
      <c r="I41" s="129"/>
      <c r="J41" s="249" t="s">
        <v>429</v>
      </c>
      <c r="L41" s="469"/>
      <c r="M41" s="469"/>
      <c r="N41" s="469"/>
      <c r="O41" s="469"/>
      <c r="P41" s="469"/>
    </row>
    <row r="42" spans="1:16" ht="7.5" customHeight="1" thickBot="1" x14ac:dyDescent="0.2">
      <c r="A42" s="88"/>
      <c r="B42" s="237"/>
      <c r="C42" s="237"/>
      <c r="D42" s="237"/>
      <c r="E42" s="237"/>
      <c r="F42" s="237"/>
      <c r="G42" s="237"/>
      <c r="H42" s="237"/>
      <c r="I42" s="237"/>
      <c r="J42" s="249"/>
    </row>
    <row r="43" spans="1:16" ht="17.25" customHeight="1" thickBot="1" x14ac:dyDescent="0.2">
      <c r="A43" s="88"/>
      <c r="B43" s="216"/>
      <c r="C43" s="420" t="s">
        <v>413</v>
      </c>
      <c r="D43" s="420"/>
      <c r="E43" s="418"/>
      <c r="F43" s="419"/>
      <c r="G43" s="420" t="s">
        <v>44</v>
      </c>
      <c r="H43" s="420"/>
      <c r="I43" s="129"/>
      <c r="J43" s="249"/>
    </row>
    <row r="44" spans="1:16" ht="7.5" customHeight="1" thickBot="1" x14ac:dyDescent="0.2">
      <c r="A44" s="88"/>
      <c r="B44" s="237"/>
      <c r="C44" s="237"/>
      <c r="D44" s="237"/>
      <c r="E44" s="237"/>
      <c r="F44" s="237"/>
      <c r="G44" s="237"/>
      <c r="H44" s="237"/>
      <c r="I44" s="237"/>
      <c r="J44" s="249"/>
    </row>
    <row r="45" spans="1:16" ht="17.25" customHeight="1" thickBot="1" x14ac:dyDescent="0.2">
      <c r="A45" s="88"/>
      <c r="B45" s="216"/>
      <c r="C45" s="420" t="s">
        <v>413</v>
      </c>
      <c r="D45" s="420"/>
      <c r="E45" s="418"/>
      <c r="F45" s="419"/>
      <c r="G45" s="420" t="s">
        <v>44</v>
      </c>
      <c r="H45" s="420"/>
      <c r="I45" s="129"/>
      <c r="J45" s="249"/>
    </row>
    <row r="46" spans="1:16" ht="7.5" customHeight="1" x14ac:dyDescent="0.15">
      <c r="A46" s="34"/>
      <c r="B46" s="240"/>
      <c r="C46" s="240"/>
      <c r="D46" s="240"/>
      <c r="E46" s="240"/>
      <c r="F46" s="240"/>
      <c r="G46" s="240"/>
      <c r="H46" s="240"/>
      <c r="I46" s="240"/>
      <c r="J46" s="250"/>
    </row>
    <row r="47" spans="1:16" ht="17.25" customHeight="1" x14ac:dyDescent="0.15">
      <c r="A47" s="409" t="s">
        <v>258</v>
      </c>
      <c r="B47" s="410"/>
      <c r="C47" s="410"/>
      <c r="D47" s="410"/>
      <c r="E47" s="410"/>
      <c r="F47" s="410"/>
      <c r="G47" s="410"/>
      <c r="H47" s="410"/>
      <c r="I47" s="410"/>
      <c r="J47" s="411"/>
      <c r="L47" s="468" t="s">
        <v>350</v>
      </c>
      <c r="M47" s="468"/>
      <c r="N47" s="468"/>
      <c r="O47" s="468"/>
      <c r="P47" s="468"/>
    </row>
    <row r="48" spans="1:16" ht="7.5" customHeight="1" x14ac:dyDescent="0.15">
      <c r="A48" s="44"/>
      <c r="B48" s="29"/>
      <c r="C48" s="29"/>
      <c r="D48" s="29"/>
      <c r="E48" s="29"/>
      <c r="F48" s="29"/>
      <c r="G48" s="29"/>
      <c r="H48" s="29"/>
      <c r="I48" s="29"/>
      <c r="J48" s="106"/>
      <c r="L48" s="468"/>
      <c r="M48" s="468"/>
      <c r="N48" s="468"/>
      <c r="O48" s="468"/>
      <c r="P48" s="468"/>
    </row>
    <row r="49" spans="1:16" ht="17.25" customHeight="1" x14ac:dyDescent="0.15">
      <c r="A49" s="426" t="s">
        <v>198</v>
      </c>
      <c r="B49" s="427"/>
      <c r="C49" s="46"/>
      <c r="D49" s="46"/>
      <c r="E49" s="46"/>
      <c r="F49" s="46"/>
      <c r="G49" s="46"/>
      <c r="H49" s="46"/>
      <c r="I49" s="46"/>
      <c r="J49" s="110"/>
      <c r="L49" s="468"/>
      <c r="M49" s="468"/>
      <c r="N49" s="468"/>
      <c r="O49" s="468"/>
      <c r="P49" s="468"/>
    </row>
    <row r="50" spans="1:16" ht="7.5" customHeight="1" thickBot="1" x14ac:dyDescent="0.2">
      <c r="A50" s="44"/>
      <c r="B50" s="28"/>
      <c r="C50" s="93"/>
      <c r="D50" s="93"/>
      <c r="E50" s="93"/>
      <c r="F50" s="93"/>
      <c r="G50" s="93"/>
      <c r="H50" s="93"/>
      <c r="I50" s="93"/>
      <c r="J50" s="111"/>
      <c r="L50" s="468"/>
      <c r="M50" s="468"/>
      <c r="N50" s="468"/>
      <c r="O50" s="468"/>
      <c r="P50" s="468"/>
    </row>
    <row r="51" spans="1:16" ht="17.25" customHeight="1" thickBot="1" x14ac:dyDescent="0.2">
      <c r="A51" s="44"/>
      <c r="B51" s="124" t="s">
        <v>199</v>
      </c>
      <c r="C51" s="420" t="s">
        <v>199</v>
      </c>
      <c r="D51" s="420"/>
      <c r="E51" s="445"/>
      <c r="F51" s="446"/>
      <c r="G51" s="420" t="s">
        <v>200</v>
      </c>
      <c r="H51" s="420"/>
      <c r="I51" s="212"/>
      <c r="J51" s="206" t="s">
        <v>361</v>
      </c>
      <c r="L51" s="468"/>
      <c r="M51" s="468"/>
      <c r="N51" s="468"/>
      <c r="O51" s="468"/>
      <c r="P51" s="468"/>
    </row>
    <row r="52" spans="1:16" ht="7.5" customHeight="1" x14ac:dyDescent="0.15">
      <c r="A52" s="44"/>
      <c r="B52" s="124"/>
      <c r="C52" s="45"/>
      <c r="D52" s="45"/>
      <c r="E52" s="45"/>
      <c r="F52" s="45"/>
      <c r="G52" s="45"/>
      <c r="H52" s="45"/>
      <c r="I52" s="45"/>
      <c r="J52" s="112"/>
      <c r="L52" s="468"/>
      <c r="M52" s="468"/>
      <c r="N52" s="468"/>
      <c r="O52" s="468"/>
      <c r="P52" s="468"/>
    </row>
    <row r="53" spans="1:16" ht="17.25" customHeight="1" x14ac:dyDescent="0.15">
      <c r="A53" s="426" t="s">
        <v>201</v>
      </c>
      <c r="B53" s="427"/>
      <c r="C53" s="46"/>
      <c r="D53" s="46"/>
      <c r="E53" s="46"/>
      <c r="F53" s="46"/>
      <c r="G53" s="46"/>
      <c r="H53" s="46"/>
      <c r="I53" s="46"/>
      <c r="J53" s="110"/>
      <c r="L53" s="468"/>
      <c r="M53" s="468"/>
      <c r="N53" s="468"/>
      <c r="O53" s="468"/>
      <c r="P53" s="468"/>
    </row>
    <row r="54" spans="1:16" ht="7.5" customHeight="1" thickBot="1" x14ac:dyDescent="0.2">
      <c r="A54" s="44"/>
      <c r="B54" s="28"/>
      <c r="C54" s="93"/>
      <c r="D54" s="93"/>
      <c r="E54" s="93"/>
      <c r="F54" s="93"/>
      <c r="G54" s="93"/>
      <c r="H54" s="93"/>
      <c r="I54" s="93"/>
      <c r="J54" s="111"/>
      <c r="L54" s="468"/>
      <c r="M54" s="468"/>
      <c r="N54" s="468"/>
      <c r="O54" s="468"/>
      <c r="P54" s="468"/>
    </row>
    <row r="55" spans="1:16" ht="17.25" customHeight="1" thickBot="1" x14ac:dyDescent="0.2">
      <c r="A55" s="44"/>
      <c r="B55" s="124" t="s">
        <v>202</v>
      </c>
      <c r="C55" s="80" t="s">
        <v>205</v>
      </c>
      <c r="D55" s="92"/>
      <c r="E55" s="81"/>
      <c r="F55" s="81"/>
      <c r="I55" s="126"/>
      <c r="J55" s="206" t="s">
        <v>377</v>
      </c>
      <c r="L55" s="468"/>
      <c r="M55" s="468"/>
      <c r="N55" s="468"/>
      <c r="O55" s="468"/>
      <c r="P55" s="468"/>
    </row>
    <row r="56" spans="1:16" ht="7.5" customHeight="1" x14ac:dyDescent="0.15">
      <c r="A56" s="44"/>
      <c r="B56" s="124"/>
      <c r="C56" s="45"/>
      <c r="D56" s="45"/>
      <c r="E56" s="45"/>
      <c r="F56" s="45"/>
      <c r="G56" s="45"/>
      <c r="H56" s="45"/>
      <c r="I56" s="45"/>
      <c r="J56" s="112"/>
    </row>
    <row r="57" spans="1:16" ht="17.25" customHeight="1" x14ac:dyDescent="0.15">
      <c r="A57" s="409" t="s">
        <v>300</v>
      </c>
      <c r="B57" s="410"/>
      <c r="C57" s="410"/>
      <c r="D57" s="410"/>
      <c r="E57" s="410"/>
      <c r="F57" s="410"/>
      <c r="G57" s="410"/>
      <c r="H57" s="410"/>
      <c r="I57" s="410"/>
      <c r="J57" s="411"/>
      <c r="L57" s="463" t="s">
        <v>409</v>
      </c>
      <c r="M57" s="463"/>
      <c r="N57" s="463"/>
      <c r="O57" s="463"/>
      <c r="P57" s="463"/>
    </row>
    <row r="58" spans="1:16" ht="7.5" customHeight="1" x14ac:dyDescent="0.15">
      <c r="A58" s="44"/>
      <c r="B58" s="29"/>
      <c r="C58" s="29"/>
      <c r="D58" s="29"/>
      <c r="E58" s="29"/>
      <c r="F58" s="29"/>
      <c r="G58" s="29"/>
      <c r="H58" s="29"/>
      <c r="I58" s="29"/>
      <c r="J58" s="106"/>
      <c r="L58" s="463"/>
      <c r="M58" s="463"/>
      <c r="N58" s="463"/>
      <c r="O58" s="463"/>
      <c r="P58" s="463"/>
    </row>
    <row r="59" spans="1:16" ht="17.25" customHeight="1" x14ac:dyDescent="0.15">
      <c r="A59" s="426" t="s">
        <v>120</v>
      </c>
      <c r="B59" s="427"/>
      <c r="C59" s="46"/>
      <c r="D59" s="46"/>
      <c r="E59" s="46"/>
      <c r="F59" s="46"/>
      <c r="G59" s="46"/>
      <c r="H59" s="46"/>
      <c r="I59" s="46"/>
      <c r="J59" s="110"/>
      <c r="L59" s="463"/>
      <c r="M59" s="463"/>
      <c r="N59" s="463"/>
      <c r="O59" s="463"/>
      <c r="P59" s="463"/>
    </row>
    <row r="60" spans="1:16" ht="7.5" customHeight="1" thickBot="1" x14ac:dyDescent="0.2">
      <c r="A60" s="44"/>
      <c r="B60" s="28"/>
      <c r="C60" s="28"/>
      <c r="D60" s="28"/>
      <c r="E60" s="28"/>
      <c r="F60" s="28"/>
      <c r="G60" s="28"/>
      <c r="H60" s="28"/>
      <c r="I60" s="28"/>
      <c r="J60" s="111"/>
      <c r="L60" s="463"/>
      <c r="M60" s="463"/>
      <c r="N60" s="463"/>
      <c r="O60" s="463"/>
      <c r="P60" s="463"/>
    </row>
    <row r="61" spans="1:16" ht="17.25" customHeight="1" thickBot="1" x14ac:dyDescent="0.2">
      <c r="A61" s="44"/>
      <c r="B61" s="124" t="s">
        <v>32</v>
      </c>
      <c r="C61" s="428"/>
      <c r="D61" s="429"/>
      <c r="E61" s="429"/>
      <c r="F61" s="429"/>
      <c r="G61" s="429"/>
      <c r="H61" s="429"/>
      <c r="I61" s="430"/>
      <c r="J61" s="112" t="s">
        <v>386</v>
      </c>
      <c r="L61" s="463"/>
      <c r="M61" s="463"/>
      <c r="N61" s="463"/>
      <c r="O61" s="463"/>
      <c r="P61" s="463"/>
    </row>
    <row r="62" spans="1:16" ht="7.5" customHeight="1" thickBot="1" x14ac:dyDescent="0.2">
      <c r="A62" s="44"/>
      <c r="B62" s="124"/>
      <c r="C62" s="45"/>
      <c r="D62" s="45"/>
      <c r="E62" s="45"/>
      <c r="F62" s="45"/>
      <c r="G62" s="45"/>
      <c r="H62" s="45"/>
      <c r="I62" s="45"/>
      <c r="J62" s="112"/>
      <c r="L62" s="463"/>
      <c r="M62" s="463"/>
      <c r="N62" s="463"/>
      <c r="O62" s="463"/>
      <c r="P62" s="463"/>
    </row>
    <row r="63" spans="1:16" ht="17.25" customHeight="1" thickBot="1" x14ac:dyDescent="0.2">
      <c r="A63" s="44"/>
      <c r="B63" s="124" t="s">
        <v>33</v>
      </c>
      <c r="C63" s="428"/>
      <c r="D63" s="429"/>
      <c r="E63" s="429"/>
      <c r="F63" s="429"/>
      <c r="G63" s="429"/>
      <c r="H63" s="429"/>
      <c r="I63" s="430"/>
      <c r="J63" s="112" t="s">
        <v>384</v>
      </c>
      <c r="L63" s="463"/>
      <c r="M63" s="463"/>
      <c r="N63" s="463"/>
      <c r="O63" s="463"/>
      <c r="P63" s="463"/>
    </row>
    <row r="64" spans="1:16" ht="7.5" customHeight="1" x14ac:dyDescent="0.15">
      <c r="A64" s="44"/>
      <c r="B64" s="124"/>
      <c r="C64" s="45"/>
      <c r="D64" s="45"/>
      <c r="E64" s="45"/>
      <c r="F64" s="45"/>
      <c r="G64" s="45"/>
      <c r="H64" s="45"/>
      <c r="I64" s="45"/>
      <c r="J64" s="112"/>
      <c r="L64" s="463"/>
      <c r="M64" s="463"/>
      <c r="N64" s="463"/>
      <c r="O64" s="463"/>
      <c r="P64" s="463"/>
    </row>
    <row r="65" spans="1:16" ht="17.25" customHeight="1" x14ac:dyDescent="0.15">
      <c r="A65" s="426" t="s">
        <v>119</v>
      </c>
      <c r="B65" s="427"/>
      <c r="C65" s="46"/>
      <c r="D65" s="46"/>
      <c r="E65" s="46"/>
      <c r="F65" s="46"/>
      <c r="G65" s="46"/>
      <c r="H65" s="46"/>
      <c r="I65" s="46"/>
      <c r="J65" s="110"/>
      <c r="L65" s="463"/>
      <c r="M65" s="463"/>
      <c r="N65" s="463"/>
      <c r="O65" s="463"/>
      <c r="P65" s="463"/>
    </row>
    <row r="66" spans="1:16" ht="7.5" customHeight="1" thickBot="1" x14ac:dyDescent="0.2">
      <c r="A66" s="44"/>
      <c r="B66" s="124"/>
      <c r="C66" s="45"/>
      <c r="D66" s="45"/>
      <c r="E66" s="45"/>
      <c r="F66" s="45"/>
      <c r="G66" s="45"/>
      <c r="H66" s="45"/>
      <c r="I66" s="45"/>
      <c r="J66" s="112"/>
    </row>
    <row r="67" spans="1:16" ht="17.25" customHeight="1" thickBot="1" x14ac:dyDescent="0.2">
      <c r="A67" s="44"/>
      <c r="B67" s="124" t="s">
        <v>32</v>
      </c>
      <c r="C67" s="428"/>
      <c r="D67" s="429"/>
      <c r="E67" s="429"/>
      <c r="F67" s="429"/>
      <c r="G67" s="429"/>
      <c r="H67" s="429"/>
      <c r="I67" s="430"/>
      <c r="J67" s="112" t="s">
        <v>387</v>
      </c>
    </row>
    <row r="68" spans="1:16" ht="7.5" customHeight="1" thickBot="1" x14ac:dyDescent="0.2">
      <c r="A68" s="44"/>
      <c r="B68" s="124"/>
      <c r="C68" s="45"/>
      <c r="D68" s="45"/>
      <c r="E68" s="45"/>
      <c r="F68" s="45"/>
      <c r="G68" s="45"/>
      <c r="H68" s="45"/>
      <c r="I68" s="45"/>
      <c r="J68" s="112"/>
    </row>
    <row r="69" spans="1:16" ht="17.25" customHeight="1" thickBot="1" x14ac:dyDescent="0.2">
      <c r="A69" s="44"/>
      <c r="B69" s="124" t="s">
        <v>33</v>
      </c>
      <c r="C69" s="428"/>
      <c r="D69" s="429"/>
      <c r="E69" s="429"/>
      <c r="F69" s="429"/>
      <c r="G69" s="429"/>
      <c r="H69" s="429"/>
      <c r="I69" s="430"/>
      <c r="J69" s="112" t="s">
        <v>385</v>
      </c>
      <c r="O69" s="463"/>
      <c r="P69" s="463"/>
    </row>
    <row r="70" spans="1:16" ht="7.5" customHeight="1" x14ac:dyDescent="0.15">
      <c r="A70" s="44"/>
      <c r="B70" s="124"/>
      <c r="C70" s="45"/>
      <c r="D70" s="45"/>
      <c r="E70" s="45"/>
      <c r="F70" s="45"/>
      <c r="G70" s="45"/>
      <c r="H70" s="45"/>
      <c r="I70" s="45"/>
      <c r="J70" s="112"/>
      <c r="O70" s="463"/>
      <c r="P70" s="463"/>
    </row>
    <row r="71" spans="1:16" ht="17.25" customHeight="1" x14ac:dyDescent="0.15">
      <c r="A71" s="426" t="s">
        <v>118</v>
      </c>
      <c r="B71" s="427"/>
      <c r="C71" s="299"/>
      <c r="D71" s="299"/>
      <c r="E71" s="299"/>
      <c r="F71" s="299"/>
      <c r="G71" s="299"/>
      <c r="H71" s="299"/>
      <c r="I71" s="299"/>
      <c r="J71" s="300"/>
      <c r="O71" s="463"/>
      <c r="P71" s="463"/>
    </row>
    <row r="72" spans="1:16" ht="7.5" customHeight="1" thickBot="1" x14ac:dyDescent="0.2">
      <c r="A72" s="301"/>
      <c r="B72" s="302"/>
      <c r="C72" s="302"/>
      <c r="D72" s="302"/>
      <c r="E72" s="302"/>
      <c r="F72" s="302"/>
      <c r="G72" s="302"/>
      <c r="H72" s="302"/>
      <c r="I72" s="302"/>
      <c r="J72" s="303"/>
      <c r="O72" s="463"/>
      <c r="P72" s="463"/>
    </row>
    <row r="73" spans="1:16" ht="17.25" customHeight="1" thickBot="1" x14ac:dyDescent="0.2">
      <c r="A73" s="301"/>
      <c r="B73" s="403" t="s">
        <v>32</v>
      </c>
      <c r="C73" s="415"/>
      <c r="D73" s="416"/>
      <c r="E73" s="416"/>
      <c r="F73" s="416"/>
      <c r="G73" s="416"/>
      <c r="H73" s="416"/>
      <c r="I73" s="417"/>
      <c r="J73" s="402"/>
      <c r="O73" s="463"/>
      <c r="P73" s="463"/>
    </row>
    <row r="74" spans="1:16" ht="7.5" customHeight="1" thickBot="1" x14ac:dyDescent="0.2">
      <c r="A74" s="301"/>
      <c r="B74" s="302"/>
      <c r="C74" s="302"/>
      <c r="D74" s="302"/>
      <c r="E74" s="302"/>
      <c r="F74" s="302"/>
      <c r="G74" s="302"/>
      <c r="H74" s="302"/>
      <c r="I74" s="302"/>
      <c r="J74" s="402"/>
      <c r="L74" s="86"/>
      <c r="O74" s="463"/>
      <c r="P74" s="463"/>
    </row>
    <row r="75" spans="1:16" ht="17.25" customHeight="1" thickBot="1" x14ac:dyDescent="0.2">
      <c r="A75" s="301"/>
      <c r="B75" s="403" t="s">
        <v>33</v>
      </c>
      <c r="C75" s="415"/>
      <c r="D75" s="416"/>
      <c r="E75" s="416"/>
      <c r="F75" s="416"/>
      <c r="G75" s="416"/>
      <c r="H75" s="416"/>
      <c r="I75" s="417"/>
      <c r="J75" s="402"/>
      <c r="O75" s="463"/>
      <c r="P75" s="463"/>
    </row>
    <row r="76" spans="1:16" ht="7.5" customHeight="1" x14ac:dyDescent="0.15">
      <c r="A76" s="304"/>
      <c r="B76" s="305"/>
      <c r="C76" s="305"/>
      <c r="D76" s="305"/>
      <c r="E76" s="305"/>
      <c r="F76" s="305"/>
      <c r="G76" s="305"/>
      <c r="H76" s="305"/>
      <c r="I76" s="305"/>
      <c r="J76" s="306"/>
    </row>
    <row r="77" spans="1:16" ht="17.25" customHeight="1" x14ac:dyDescent="0.15">
      <c r="A77" s="409" t="s">
        <v>301</v>
      </c>
      <c r="B77" s="410"/>
      <c r="C77" s="410"/>
      <c r="D77" s="410"/>
      <c r="E77" s="410"/>
      <c r="F77" s="410"/>
      <c r="G77" s="410"/>
      <c r="H77" s="410"/>
      <c r="I77" s="410"/>
      <c r="J77" s="411"/>
    </row>
    <row r="78" spans="1:16" ht="7.5" customHeight="1" thickBot="1" x14ac:dyDescent="0.2">
      <c r="A78" s="49"/>
      <c r="B78" s="29"/>
      <c r="C78" s="29"/>
      <c r="D78" s="29"/>
      <c r="E78" s="29"/>
      <c r="F78" s="29"/>
      <c r="G78" s="29"/>
      <c r="H78" s="29"/>
      <c r="I78" s="29"/>
      <c r="J78" s="106"/>
    </row>
    <row r="79" spans="1:16" ht="17.25" customHeight="1" thickBot="1" x14ac:dyDescent="0.2">
      <c r="A79" s="88" t="s">
        <v>110</v>
      </c>
      <c r="B79" s="237" t="s">
        <v>126</v>
      </c>
      <c r="C79" s="428" t="s">
        <v>378</v>
      </c>
      <c r="D79" s="429"/>
      <c r="E79" s="429"/>
      <c r="F79" s="429"/>
      <c r="G79" s="429"/>
      <c r="H79" s="429"/>
      <c r="I79" s="430"/>
      <c r="J79" s="108" t="s">
        <v>378</v>
      </c>
      <c r="M79" s="83"/>
      <c r="N79" s="83"/>
      <c r="O79" s="83"/>
      <c r="P79" s="83"/>
    </row>
    <row r="80" spans="1:16" ht="7.5" customHeight="1" thickBot="1" x14ac:dyDescent="0.2">
      <c r="A80" s="88"/>
      <c r="B80" s="237"/>
      <c r="C80" s="36"/>
      <c r="D80" s="36"/>
      <c r="E80" s="36"/>
      <c r="F80" s="36"/>
      <c r="G80" s="36"/>
      <c r="H80" s="36"/>
      <c r="I80" s="36"/>
      <c r="J80" s="108"/>
      <c r="L80" s="83"/>
      <c r="M80" s="83"/>
      <c r="N80" s="83"/>
      <c r="O80" s="83"/>
      <c r="P80" s="83"/>
    </row>
    <row r="81" spans="1:16" ht="17.25" customHeight="1" thickBot="1" x14ac:dyDescent="0.2">
      <c r="A81" s="90" t="s">
        <v>110</v>
      </c>
      <c r="B81" s="238" t="s">
        <v>127</v>
      </c>
      <c r="C81" s="488" t="s">
        <v>382</v>
      </c>
      <c r="D81" s="489"/>
      <c r="E81" s="489"/>
      <c r="F81" s="489"/>
      <c r="G81" s="489"/>
      <c r="H81" s="489"/>
      <c r="I81" s="490"/>
      <c r="J81" s="113" t="s">
        <v>86</v>
      </c>
      <c r="L81" s="464" t="s">
        <v>362</v>
      </c>
      <c r="M81" s="464"/>
      <c r="N81" s="464"/>
      <c r="O81" s="464"/>
      <c r="P81" s="464"/>
    </row>
    <row r="82" spans="1:16" ht="8.25" customHeight="1" thickBot="1" x14ac:dyDescent="0.2">
      <c r="A82" s="90"/>
      <c r="B82" s="238"/>
      <c r="C82" s="50"/>
      <c r="D82" s="50"/>
      <c r="E82" s="50"/>
      <c r="F82" s="50"/>
      <c r="G82" s="50"/>
      <c r="H82" s="50"/>
      <c r="I82" s="50"/>
      <c r="J82" s="114"/>
      <c r="L82" s="464"/>
      <c r="M82" s="464"/>
      <c r="N82" s="464"/>
      <c r="O82" s="464"/>
      <c r="P82" s="464"/>
    </row>
    <row r="83" spans="1:16" ht="17.25" customHeight="1" thickBot="1" x14ac:dyDescent="0.2">
      <c r="A83" s="90" t="s">
        <v>110</v>
      </c>
      <c r="B83" s="238" t="s">
        <v>128</v>
      </c>
      <c r="C83" s="127" t="s">
        <v>264</v>
      </c>
      <c r="D83" s="50"/>
      <c r="E83" s="50" t="s">
        <v>35</v>
      </c>
      <c r="F83" s="50"/>
      <c r="G83" s="50"/>
      <c r="H83" s="50"/>
      <c r="I83" s="50"/>
      <c r="J83" s="108" t="s">
        <v>105</v>
      </c>
      <c r="L83" s="464"/>
      <c r="M83" s="464"/>
      <c r="N83" s="464"/>
      <c r="O83" s="464"/>
      <c r="P83" s="464"/>
    </row>
    <row r="84" spans="1:16" ht="7.5" customHeight="1" thickBot="1" x14ac:dyDescent="0.2">
      <c r="A84" s="90"/>
      <c r="B84" s="238"/>
      <c r="C84" s="50"/>
      <c r="D84" s="50"/>
      <c r="E84" s="50"/>
      <c r="F84" s="50"/>
      <c r="G84" s="50"/>
      <c r="H84" s="50"/>
      <c r="I84" s="50"/>
      <c r="J84" s="114"/>
      <c r="L84" s="83"/>
      <c r="M84" s="83"/>
      <c r="N84" s="83"/>
      <c r="O84" s="83"/>
      <c r="P84" s="83"/>
    </row>
    <row r="85" spans="1:16" ht="17.25" customHeight="1" thickBot="1" x14ac:dyDescent="0.2">
      <c r="A85" s="88" t="s">
        <v>110</v>
      </c>
      <c r="B85" s="237" t="s">
        <v>206</v>
      </c>
      <c r="C85" s="428" t="s">
        <v>348</v>
      </c>
      <c r="D85" s="429"/>
      <c r="E85" s="429"/>
      <c r="F85" s="429"/>
      <c r="G85" s="429"/>
      <c r="H85" s="429"/>
      <c r="I85" s="430"/>
      <c r="J85" s="108"/>
      <c r="L85" s="83"/>
      <c r="M85" s="83"/>
      <c r="N85" s="83"/>
      <c r="O85" s="83"/>
      <c r="P85" s="83"/>
    </row>
    <row r="86" spans="1:16" ht="7.5" customHeight="1" thickBot="1" x14ac:dyDescent="0.2">
      <c r="A86" s="35"/>
      <c r="B86" s="48"/>
      <c r="C86" s="36"/>
      <c r="D86" s="36"/>
      <c r="E86" s="36"/>
      <c r="F86" s="36"/>
      <c r="G86" s="36"/>
      <c r="H86" s="36"/>
      <c r="I86" s="36"/>
      <c r="J86" s="108"/>
    </row>
    <row r="87" spans="1:16" ht="17.25" customHeight="1" thickBot="1" x14ac:dyDescent="0.2">
      <c r="A87" s="88" t="s">
        <v>110</v>
      </c>
      <c r="B87" s="237" t="s">
        <v>207</v>
      </c>
      <c r="C87" s="428" t="s">
        <v>383</v>
      </c>
      <c r="D87" s="429"/>
      <c r="E87" s="429"/>
      <c r="F87" s="429"/>
      <c r="G87" s="429"/>
      <c r="H87" s="429"/>
      <c r="I87" s="430"/>
      <c r="J87" s="108"/>
    </row>
    <row r="88" spans="1:16" ht="7.5" customHeight="1" x14ac:dyDescent="0.15">
      <c r="A88" s="34"/>
      <c r="B88" s="26"/>
      <c r="C88" s="27"/>
      <c r="D88" s="27"/>
      <c r="E88" s="27"/>
      <c r="F88" s="27"/>
      <c r="G88" s="27"/>
      <c r="H88" s="27"/>
      <c r="I88" s="27"/>
      <c r="J88" s="109"/>
    </row>
    <row r="89" spans="1:16" ht="17.25" customHeight="1" x14ac:dyDescent="0.15">
      <c r="A89" s="409" t="s">
        <v>283</v>
      </c>
      <c r="B89" s="410"/>
      <c r="C89" s="410"/>
      <c r="D89" s="410"/>
      <c r="E89" s="410"/>
      <c r="F89" s="410"/>
      <c r="G89" s="410"/>
      <c r="H89" s="410"/>
      <c r="I89" s="410"/>
      <c r="J89" s="411"/>
    </row>
    <row r="90" spans="1:16" s="51" customFormat="1" ht="7.5" customHeight="1" x14ac:dyDescent="0.15">
      <c r="A90" s="31"/>
      <c r="B90" s="29"/>
      <c r="C90" s="29"/>
      <c r="D90" s="29"/>
      <c r="E90" s="29"/>
      <c r="F90" s="29"/>
      <c r="G90" s="29"/>
      <c r="H90" s="29"/>
      <c r="I90" s="29"/>
      <c r="J90" s="106"/>
    </row>
    <row r="91" spans="1:16" ht="17.25" customHeight="1" x14ac:dyDescent="0.15">
      <c r="A91" s="438" t="s">
        <v>211</v>
      </c>
      <c r="B91" s="439"/>
      <c r="C91" s="120"/>
      <c r="D91" s="120"/>
      <c r="E91" s="120"/>
      <c r="F91" s="120"/>
      <c r="G91" s="120"/>
      <c r="H91" s="120"/>
      <c r="I91" s="120"/>
      <c r="J91" s="121"/>
    </row>
    <row r="92" spans="1:16" ht="7.5" customHeight="1" thickBot="1" x14ac:dyDescent="0.2">
      <c r="A92" s="88"/>
      <c r="B92" s="237"/>
      <c r="C92" s="93"/>
      <c r="D92" s="93"/>
      <c r="E92" s="93"/>
      <c r="F92" s="93"/>
      <c r="G92" s="93"/>
      <c r="H92" s="93"/>
      <c r="I92" s="93"/>
      <c r="J92" s="108"/>
    </row>
    <row r="93" spans="1:16" ht="17.25" customHeight="1" thickBot="1" x14ac:dyDescent="0.2">
      <c r="A93" s="88"/>
      <c r="B93" s="237" t="s">
        <v>67</v>
      </c>
      <c r="C93" s="428"/>
      <c r="D93" s="429"/>
      <c r="E93" s="429"/>
      <c r="F93" s="429"/>
      <c r="G93" s="429"/>
      <c r="H93" s="429"/>
      <c r="I93" s="430"/>
      <c r="J93" s="115" t="s">
        <v>388</v>
      </c>
      <c r="M93" s="130"/>
      <c r="N93" s="130"/>
      <c r="O93" s="130"/>
      <c r="P93" s="130"/>
    </row>
    <row r="94" spans="1:16" s="51" customFormat="1" ht="7.5" customHeight="1" thickBot="1" x14ac:dyDescent="0.2">
      <c r="A94" s="52"/>
      <c r="B94" s="89"/>
      <c r="C94" s="93"/>
      <c r="D94" s="93"/>
      <c r="E94" s="93"/>
      <c r="F94" s="93"/>
      <c r="G94" s="93"/>
      <c r="H94" s="93"/>
      <c r="I94" s="93"/>
      <c r="J94" s="111"/>
      <c r="L94" s="130"/>
      <c r="M94" s="130"/>
      <c r="N94" s="130"/>
      <c r="O94" s="130"/>
      <c r="P94" s="130"/>
    </row>
    <row r="95" spans="1:16" ht="17.25" customHeight="1" thickBot="1" x14ac:dyDescent="0.2">
      <c r="A95" s="88"/>
      <c r="B95" s="237" t="s">
        <v>66</v>
      </c>
      <c r="C95" s="428"/>
      <c r="D95" s="429"/>
      <c r="E95" s="429"/>
      <c r="F95" s="429"/>
      <c r="G95" s="429"/>
      <c r="H95" s="429"/>
      <c r="I95" s="430"/>
      <c r="J95" s="115" t="s">
        <v>389</v>
      </c>
      <c r="M95" s="149"/>
      <c r="N95" s="149"/>
      <c r="O95" s="149"/>
      <c r="P95" s="149"/>
    </row>
    <row r="96" spans="1:16" s="51" customFormat="1" ht="7.5" customHeight="1" thickBot="1" x14ac:dyDescent="0.2">
      <c r="A96" s="52"/>
      <c r="B96" s="89"/>
      <c r="C96" s="93"/>
      <c r="D96" s="93"/>
      <c r="E96" s="93"/>
      <c r="F96" s="93"/>
      <c r="G96" s="93"/>
      <c r="H96" s="93"/>
      <c r="I96" s="93"/>
      <c r="J96" s="111"/>
      <c r="L96" s="149"/>
      <c r="M96" s="149"/>
      <c r="N96" s="149"/>
      <c r="O96" s="149"/>
      <c r="P96" s="149"/>
    </row>
    <row r="97" spans="1:16" ht="17.25" customHeight="1" thickBot="1" x14ac:dyDescent="0.2">
      <c r="A97" s="88"/>
      <c r="B97" s="237" t="s">
        <v>208</v>
      </c>
      <c r="C97" s="413"/>
      <c r="D97" s="414"/>
      <c r="E97" s="93" t="s">
        <v>209</v>
      </c>
      <c r="F97" s="93"/>
      <c r="G97" s="93"/>
      <c r="H97" s="93"/>
      <c r="I97" s="93"/>
      <c r="J97" s="115" t="s">
        <v>363</v>
      </c>
      <c r="M97" s="149"/>
      <c r="N97" s="149"/>
      <c r="O97" s="149"/>
      <c r="P97" s="149"/>
    </row>
    <row r="98" spans="1:16" ht="7.5" customHeight="1" thickBot="1" x14ac:dyDescent="0.2">
      <c r="A98" s="88"/>
      <c r="B98" s="237"/>
      <c r="C98" s="93"/>
      <c r="D98" s="93"/>
      <c r="E98" s="93"/>
      <c r="F98" s="93"/>
      <c r="G98" s="93"/>
      <c r="H98" s="93"/>
      <c r="I98" s="93"/>
      <c r="J98" s="108"/>
      <c r="L98" s="412" t="s">
        <v>141</v>
      </c>
      <c r="M98" s="412"/>
      <c r="N98" s="412"/>
      <c r="O98" s="412"/>
      <c r="P98" s="412"/>
    </row>
    <row r="99" spans="1:16" ht="17.25" customHeight="1" thickBot="1" x14ac:dyDescent="0.2">
      <c r="A99" s="88"/>
      <c r="B99" s="93" t="s">
        <v>234</v>
      </c>
      <c r="C99" s="413"/>
      <c r="D99" s="414"/>
      <c r="E99" s="93" t="s">
        <v>69</v>
      </c>
      <c r="F99" s="93"/>
      <c r="G99" s="421"/>
      <c r="H99" s="422"/>
      <c r="I99" s="6" t="s">
        <v>151</v>
      </c>
      <c r="J99" s="116" t="s">
        <v>364</v>
      </c>
      <c r="L99" s="412"/>
      <c r="M99" s="412"/>
      <c r="N99" s="412"/>
      <c r="O99" s="412"/>
      <c r="P99" s="412"/>
    </row>
    <row r="100" spans="1:16" ht="7.5" customHeight="1" thickBot="1" x14ac:dyDescent="0.2">
      <c r="A100" s="88"/>
      <c r="B100" s="93"/>
      <c r="C100" s="93"/>
      <c r="D100" s="93"/>
      <c r="E100" s="93"/>
      <c r="F100" s="93"/>
      <c r="G100" s="93"/>
      <c r="H100" s="93"/>
      <c r="I100" s="93"/>
      <c r="J100" s="108"/>
      <c r="L100" s="412"/>
      <c r="M100" s="412"/>
      <c r="N100" s="412"/>
      <c r="O100" s="412"/>
      <c r="P100" s="412"/>
    </row>
    <row r="101" spans="1:16" ht="17.25" customHeight="1" thickBot="1" x14ac:dyDescent="0.2">
      <c r="A101" s="88"/>
      <c r="B101" s="93" t="s">
        <v>149</v>
      </c>
      <c r="C101" s="80" t="s">
        <v>147</v>
      </c>
      <c r="D101" s="93"/>
      <c r="E101" s="93"/>
      <c r="F101" s="93"/>
      <c r="G101" s="421"/>
      <c r="H101" s="422"/>
      <c r="I101" s="6" t="s">
        <v>151</v>
      </c>
      <c r="J101" s="108" t="s">
        <v>365</v>
      </c>
      <c r="L101" s="412"/>
      <c r="M101" s="412"/>
      <c r="N101" s="412"/>
      <c r="O101" s="412"/>
      <c r="P101" s="412"/>
    </row>
    <row r="102" spans="1:16" ht="8.25" customHeight="1" thickBot="1" x14ac:dyDescent="0.2">
      <c r="A102" s="88"/>
      <c r="B102" s="237"/>
      <c r="C102" s="93"/>
      <c r="D102" s="93"/>
      <c r="E102" s="93"/>
      <c r="F102" s="93"/>
      <c r="G102" s="93"/>
      <c r="H102" s="93"/>
      <c r="J102" s="108"/>
      <c r="L102" s="130"/>
      <c r="M102" s="130"/>
      <c r="N102" s="130"/>
      <c r="O102" s="130"/>
      <c r="P102" s="130"/>
    </row>
    <row r="103" spans="1:16" ht="17.25" customHeight="1" thickBot="1" x14ac:dyDescent="0.2">
      <c r="A103" s="88"/>
      <c r="B103" s="93" t="s">
        <v>150</v>
      </c>
      <c r="C103" s="80" t="s">
        <v>148</v>
      </c>
      <c r="D103" s="93"/>
      <c r="E103" s="93"/>
      <c r="F103" s="93"/>
      <c r="G103" s="421"/>
      <c r="H103" s="422"/>
      <c r="I103" s="6" t="s">
        <v>152</v>
      </c>
      <c r="J103" s="108" t="s">
        <v>366</v>
      </c>
      <c r="L103" s="136"/>
      <c r="M103" s="136"/>
      <c r="N103" s="136"/>
      <c r="O103" s="136"/>
      <c r="P103" s="136"/>
    </row>
    <row r="104" spans="1:16" ht="8.25" customHeight="1" thickBot="1" x14ac:dyDescent="0.2">
      <c r="A104" s="88"/>
      <c r="B104" s="237"/>
      <c r="C104" s="93"/>
      <c r="D104" s="93"/>
      <c r="E104" s="93"/>
      <c r="F104" s="93"/>
      <c r="G104" s="93"/>
      <c r="H104" s="93"/>
      <c r="I104" s="93"/>
      <c r="J104" s="108"/>
      <c r="L104" s="136"/>
      <c r="M104" s="136"/>
      <c r="N104" s="136"/>
      <c r="O104" s="136"/>
      <c r="P104" s="136"/>
    </row>
    <row r="105" spans="1:16" ht="17.25" customHeight="1" thickBot="1" x14ac:dyDescent="0.2">
      <c r="A105" s="88"/>
      <c r="B105" s="93" t="s">
        <v>266</v>
      </c>
      <c r="C105" s="431"/>
      <c r="D105" s="432"/>
      <c r="E105" s="93"/>
      <c r="F105" s="93"/>
      <c r="G105" s="421"/>
      <c r="H105" s="422"/>
      <c r="I105" s="6" t="s">
        <v>265</v>
      </c>
      <c r="J105" s="206" t="s">
        <v>367</v>
      </c>
      <c r="L105" s="268"/>
      <c r="M105" s="268"/>
      <c r="N105" s="268"/>
      <c r="O105" s="268"/>
      <c r="P105" s="268"/>
    </row>
    <row r="106" spans="1:16" ht="8.25" customHeight="1" thickBot="1" x14ac:dyDescent="0.2">
      <c r="A106" s="88"/>
      <c r="B106" s="268"/>
      <c r="C106" s="93"/>
      <c r="D106" s="93"/>
      <c r="E106" s="93"/>
      <c r="F106" s="93"/>
      <c r="G106" s="93"/>
      <c r="H106" s="93"/>
      <c r="I106" s="93"/>
      <c r="J106" s="108"/>
      <c r="L106" s="268"/>
      <c r="M106" s="268"/>
      <c r="N106" s="268"/>
      <c r="O106" s="268"/>
      <c r="P106" s="268"/>
    </row>
    <row r="107" spans="1:16" ht="17.25" customHeight="1" thickBot="1" x14ac:dyDescent="0.2">
      <c r="A107" s="88"/>
      <c r="B107" s="80" t="s">
        <v>205</v>
      </c>
      <c r="C107" s="431"/>
      <c r="D107" s="432"/>
      <c r="E107" s="81"/>
      <c r="F107" s="81"/>
      <c r="J107" s="206" t="s">
        <v>267</v>
      </c>
      <c r="L107" s="268"/>
      <c r="M107" s="268"/>
      <c r="N107" s="268"/>
      <c r="O107" s="268"/>
      <c r="P107" s="268"/>
    </row>
    <row r="108" spans="1:16" ht="8.25" customHeight="1" x14ac:dyDescent="0.15">
      <c r="A108" s="88"/>
      <c r="B108" s="268"/>
      <c r="C108" s="93"/>
      <c r="D108" s="93"/>
      <c r="E108" s="93"/>
      <c r="F108" s="93"/>
      <c r="G108" s="93"/>
      <c r="H108" s="93"/>
      <c r="I108" s="93"/>
      <c r="J108" s="108"/>
      <c r="L108" s="268"/>
      <c r="M108" s="268"/>
      <c r="N108" s="268"/>
      <c r="O108" s="268"/>
      <c r="P108" s="268"/>
    </row>
    <row r="109" spans="1:16" ht="17.25" customHeight="1" x14ac:dyDescent="0.15">
      <c r="A109" s="426" t="s">
        <v>210</v>
      </c>
      <c r="B109" s="427"/>
      <c r="C109" s="308"/>
      <c r="D109" s="308"/>
      <c r="E109" s="308"/>
      <c r="F109" s="308"/>
      <c r="G109" s="308"/>
      <c r="H109" s="308"/>
      <c r="I109" s="308"/>
      <c r="J109" s="298"/>
    </row>
    <row r="110" spans="1:16" ht="7.5" customHeight="1" thickBot="1" x14ac:dyDescent="0.2">
      <c r="A110" s="94"/>
      <c r="B110" s="297"/>
      <c r="C110" s="93"/>
      <c r="D110" s="93"/>
      <c r="E110" s="93"/>
      <c r="F110" s="93"/>
      <c r="G110" s="93"/>
      <c r="H110" s="93"/>
      <c r="I110" s="93"/>
      <c r="J110" s="117"/>
    </row>
    <row r="111" spans="1:16" ht="17.25" customHeight="1" thickBot="1" x14ac:dyDescent="0.2">
      <c r="A111" s="94"/>
      <c r="B111" s="297" t="s">
        <v>67</v>
      </c>
      <c r="C111" s="428"/>
      <c r="D111" s="429"/>
      <c r="E111" s="429"/>
      <c r="F111" s="429"/>
      <c r="G111" s="429"/>
      <c r="H111" s="429"/>
      <c r="I111" s="430"/>
      <c r="J111" s="115" t="s">
        <v>390</v>
      </c>
      <c r="M111" s="149"/>
      <c r="N111" s="149"/>
      <c r="O111" s="149"/>
      <c r="P111" s="149"/>
    </row>
    <row r="112" spans="1:16" s="51" customFormat="1" ht="7.5" customHeight="1" thickBot="1" x14ac:dyDescent="0.2">
      <c r="A112" s="309"/>
      <c r="B112" s="93"/>
      <c r="C112" s="93"/>
      <c r="D112" s="93"/>
      <c r="E112" s="93"/>
      <c r="F112" s="93"/>
      <c r="G112" s="93"/>
      <c r="H112" s="93"/>
      <c r="I112" s="93"/>
      <c r="J112" s="115"/>
      <c r="L112" s="149"/>
      <c r="M112" s="149"/>
      <c r="N112" s="149"/>
      <c r="O112" s="149"/>
      <c r="P112" s="149"/>
    </row>
    <row r="113" spans="1:16" ht="17.25" customHeight="1" thickBot="1" x14ac:dyDescent="0.2">
      <c r="A113" s="94"/>
      <c r="B113" s="297" t="s">
        <v>66</v>
      </c>
      <c r="C113" s="428"/>
      <c r="D113" s="429"/>
      <c r="E113" s="429"/>
      <c r="F113" s="429"/>
      <c r="G113" s="429"/>
      <c r="H113" s="429"/>
      <c r="I113" s="430"/>
      <c r="J113" s="115" t="s">
        <v>391</v>
      </c>
      <c r="M113" s="149"/>
      <c r="N113" s="149"/>
      <c r="O113" s="149"/>
      <c r="P113" s="149"/>
    </row>
    <row r="114" spans="1:16" s="51" customFormat="1" ht="7.5" customHeight="1" thickBot="1" x14ac:dyDescent="0.2">
      <c r="A114" s="309"/>
      <c r="B114" s="93"/>
      <c r="C114" s="93"/>
      <c r="D114" s="93"/>
      <c r="E114" s="93"/>
      <c r="F114" s="93"/>
      <c r="G114" s="93"/>
      <c r="H114" s="93"/>
      <c r="I114" s="93"/>
      <c r="J114" s="115"/>
      <c r="L114" s="149"/>
      <c r="M114" s="149"/>
      <c r="N114" s="149"/>
      <c r="O114" s="149"/>
      <c r="P114" s="149"/>
    </row>
    <row r="115" spans="1:16" ht="17.25" customHeight="1" thickBot="1" x14ac:dyDescent="0.2">
      <c r="A115" s="94"/>
      <c r="B115" s="297" t="s">
        <v>208</v>
      </c>
      <c r="C115" s="413"/>
      <c r="D115" s="414"/>
      <c r="E115" s="93" t="s">
        <v>209</v>
      </c>
      <c r="F115" s="93"/>
      <c r="G115" s="93"/>
      <c r="H115" s="93"/>
      <c r="I115" s="93"/>
      <c r="J115" s="115" t="s">
        <v>368</v>
      </c>
      <c r="M115" s="149"/>
      <c r="N115" s="149"/>
      <c r="O115" s="149"/>
      <c r="P115" s="149"/>
    </row>
    <row r="116" spans="1:16" ht="7.5" customHeight="1" thickBot="1" x14ac:dyDescent="0.2">
      <c r="A116" s="94"/>
      <c r="B116" s="297"/>
      <c r="C116" s="93"/>
      <c r="D116" s="93"/>
      <c r="E116" s="93"/>
      <c r="F116" s="93"/>
      <c r="G116" s="93"/>
      <c r="H116" s="93"/>
      <c r="I116" s="93"/>
      <c r="J116" s="117"/>
      <c r="L116" s="412" t="s">
        <v>141</v>
      </c>
      <c r="M116" s="412"/>
      <c r="N116" s="412"/>
      <c r="O116" s="412"/>
      <c r="P116" s="412"/>
    </row>
    <row r="117" spans="1:16" ht="17.25" customHeight="1" thickBot="1" x14ac:dyDescent="0.2">
      <c r="A117" s="94"/>
      <c r="B117" s="93" t="s">
        <v>68</v>
      </c>
      <c r="C117" s="413"/>
      <c r="D117" s="414"/>
      <c r="E117" s="93" t="s">
        <v>69</v>
      </c>
      <c r="F117" s="93"/>
      <c r="G117" s="93"/>
      <c r="H117" s="93"/>
      <c r="I117" s="93"/>
      <c r="J117" s="310" t="s">
        <v>369</v>
      </c>
      <c r="L117" s="412"/>
      <c r="M117" s="412"/>
      <c r="N117" s="412"/>
      <c r="O117" s="412"/>
      <c r="P117" s="412"/>
    </row>
    <row r="118" spans="1:16" ht="7.5" customHeight="1" thickBot="1" x14ac:dyDescent="0.2">
      <c r="A118" s="94"/>
      <c r="B118" s="93"/>
      <c r="C118" s="93"/>
      <c r="D118" s="93"/>
      <c r="E118" s="93"/>
      <c r="F118" s="93"/>
      <c r="G118" s="93"/>
      <c r="H118" s="93"/>
      <c r="I118" s="93"/>
      <c r="J118" s="117"/>
      <c r="L118" s="412"/>
      <c r="M118" s="412"/>
      <c r="N118" s="412"/>
      <c r="O118" s="412"/>
      <c r="P118" s="412"/>
    </row>
    <row r="119" spans="1:16" ht="17.25" customHeight="1" thickBot="1" x14ac:dyDescent="0.2">
      <c r="A119" s="94"/>
      <c r="B119" s="93" t="s">
        <v>149</v>
      </c>
      <c r="C119" s="80" t="s">
        <v>147</v>
      </c>
      <c r="D119" s="93"/>
      <c r="E119" s="93"/>
      <c r="F119" s="93"/>
      <c r="G119" s="421"/>
      <c r="H119" s="422"/>
      <c r="I119" s="25" t="s">
        <v>151</v>
      </c>
      <c r="J119" s="117" t="s">
        <v>365</v>
      </c>
      <c r="L119" s="412"/>
      <c r="M119" s="412"/>
      <c r="N119" s="412"/>
      <c r="O119" s="412"/>
      <c r="P119" s="412"/>
    </row>
    <row r="120" spans="1:16" ht="8.25" customHeight="1" thickBot="1" x14ac:dyDescent="0.2">
      <c r="A120" s="94"/>
      <c r="B120" s="297"/>
      <c r="C120" s="93"/>
      <c r="D120" s="93"/>
      <c r="E120" s="93"/>
      <c r="F120" s="93"/>
      <c r="G120" s="93"/>
      <c r="H120" s="93"/>
      <c r="I120" s="25"/>
      <c r="J120" s="117"/>
      <c r="L120" s="149"/>
      <c r="M120" s="149"/>
      <c r="N120" s="149"/>
      <c r="O120" s="149"/>
      <c r="P120" s="149"/>
    </row>
    <row r="121" spans="1:16" ht="17.25" customHeight="1" thickBot="1" x14ac:dyDescent="0.2">
      <c r="A121" s="94"/>
      <c r="B121" s="93" t="s">
        <v>150</v>
      </c>
      <c r="C121" s="80" t="s">
        <v>148</v>
      </c>
      <c r="D121" s="93"/>
      <c r="E121" s="93"/>
      <c r="F121" s="93"/>
      <c r="G121" s="421"/>
      <c r="H121" s="422"/>
      <c r="I121" s="25" t="s">
        <v>95</v>
      </c>
      <c r="J121" s="117" t="s">
        <v>366</v>
      </c>
      <c r="L121" s="149"/>
      <c r="M121" s="149"/>
      <c r="N121" s="149"/>
      <c r="O121" s="149"/>
      <c r="P121" s="149"/>
    </row>
    <row r="122" spans="1:16" ht="8.25" customHeight="1" thickBot="1" x14ac:dyDescent="0.2">
      <c r="A122" s="94"/>
      <c r="B122" s="297"/>
      <c r="C122" s="93"/>
      <c r="D122" s="93"/>
      <c r="E122" s="93"/>
      <c r="F122" s="93"/>
      <c r="G122" s="93"/>
      <c r="H122" s="93"/>
      <c r="I122" s="93"/>
      <c r="J122" s="117"/>
      <c r="L122" s="149"/>
      <c r="M122" s="149"/>
      <c r="N122" s="149"/>
      <c r="O122" s="149"/>
      <c r="P122" s="149"/>
    </row>
    <row r="123" spans="1:16" ht="17.25" customHeight="1" thickBot="1" x14ac:dyDescent="0.2">
      <c r="A123" s="94"/>
      <c r="B123" s="93" t="s">
        <v>266</v>
      </c>
      <c r="C123" s="433"/>
      <c r="D123" s="434"/>
      <c r="E123" s="93"/>
      <c r="F123" s="93"/>
      <c r="G123" s="421"/>
      <c r="H123" s="422"/>
      <c r="I123" s="25" t="s">
        <v>265</v>
      </c>
      <c r="J123" s="311" t="s">
        <v>269</v>
      </c>
      <c r="L123" s="268"/>
      <c r="M123" s="268"/>
      <c r="N123" s="268"/>
      <c r="O123" s="268"/>
      <c r="P123" s="268"/>
    </row>
    <row r="124" spans="1:16" ht="8.25" customHeight="1" thickBot="1" x14ac:dyDescent="0.2">
      <c r="A124" s="94"/>
      <c r="B124" s="297"/>
      <c r="C124" s="93"/>
      <c r="D124" s="93"/>
      <c r="E124" s="93"/>
      <c r="F124" s="93"/>
      <c r="G124" s="93"/>
      <c r="H124" s="93"/>
      <c r="I124" s="93"/>
      <c r="J124" s="117"/>
      <c r="L124" s="268"/>
      <c r="M124" s="268"/>
      <c r="N124" s="268"/>
      <c r="O124" s="268"/>
      <c r="P124" s="268"/>
    </row>
    <row r="125" spans="1:16" ht="17.25" customHeight="1" thickBot="1" x14ac:dyDescent="0.2">
      <c r="A125" s="94"/>
      <c r="B125" s="80" t="s">
        <v>205</v>
      </c>
      <c r="C125" s="433"/>
      <c r="D125" s="434"/>
      <c r="E125" s="81"/>
      <c r="F125" s="81"/>
      <c r="G125" s="25"/>
      <c r="H125" s="25"/>
      <c r="I125" s="25"/>
      <c r="J125" s="311" t="s">
        <v>267</v>
      </c>
      <c r="L125" s="268"/>
      <c r="M125" s="268"/>
      <c r="N125" s="268"/>
      <c r="O125" s="268"/>
      <c r="P125" s="268"/>
    </row>
    <row r="126" spans="1:16" ht="8.25" customHeight="1" x14ac:dyDescent="0.15">
      <c r="A126" s="94"/>
      <c r="B126" s="297"/>
      <c r="C126" s="93"/>
      <c r="D126" s="93"/>
      <c r="E126" s="93"/>
      <c r="F126" s="93"/>
      <c r="G126" s="93"/>
      <c r="H126" s="93"/>
      <c r="I126" s="93"/>
      <c r="J126" s="117"/>
      <c r="L126" s="268"/>
      <c r="M126" s="268"/>
      <c r="N126" s="268"/>
      <c r="O126" s="268"/>
      <c r="P126" s="268"/>
    </row>
    <row r="127" spans="1:16" ht="17.25" customHeight="1" x14ac:dyDescent="0.15">
      <c r="A127" s="438" t="s">
        <v>212</v>
      </c>
      <c r="B127" s="439"/>
      <c r="C127" s="120"/>
      <c r="D127" s="120"/>
      <c r="E127" s="120"/>
      <c r="F127" s="120"/>
      <c r="G127" s="120"/>
      <c r="H127" s="120"/>
      <c r="I127" s="120"/>
      <c r="J127" s="119"/>
      <c r="L127" s="412" t="s">
        <v>132</v>
      </c>
      <c r="M127" s="412"/>
      <c r="N127" s="412"/>
      <c r="O127" s="412"/>
      <c r="P127" s="412"/>
    </row>
    <row r="128" spans="1:16" ht="7.5" customHeight="1" thickBot="1" x14ac:dyDescent="0.2">
      <c r="A128" s="88"/>
      <c r="B128" s="237"/>
      <c r="J128" s="108"/>
      <c r="L128" s="412"/>
      <c r="M128" s="412"/>
      <c r="N128" s="412"/>
      <c r="O128" s="412"/>
      <c r="P128" s="412"/>
    </row>
    <row r="129" spans="1:16" ht="17.25" customHeight="1" thickBot="1" x14ac:dyDescent="0.2">
      <c r="A129" s="88"/>
      <c r="B129" s="237"/>
      <c r="C129" s="435"/>
      <c r="D129" s="436"/>
      <c r="E129" s="436"/>
      <c r="F129" s="436"/>
      <c r="G129" s="436"/>
      <c r="H129" s="436"/>
      <c r="I129" s="437"/>
      <c r="J129" s="108" t="s">
        <v>370</v>
      </c>
      <c r="L129" s="412"/>
      <c r="M129" s="412"/>
      <c r="N129" s="412"/>
      <c r="O129" s="412"/>
      <c r="P129" s="412"/>
    </row>
    <row r="130" spans="1:16" ht="7.5" customHeight="1" x14ac:dyDescent="0.15">
      <c r="A130" s="34"/>
      <c r="B130" s="26"/>
      <c r="C130" s="27"/>
      <c r="D130" s="27"/>
      <c r="E130" s="27"/>
      <c r="F130" s="27"/>
      <c r="G130" s="27"/>
      <c r="H130" s="27"/>
      <c r="I130" s="27"/>
      <c r="J130" s="109"/>
      <c r="L130" s="412"/>
      <c r="M130" s="412"/>
      <c r="N130" s="412"/>
      <c r="O130" s="412"/>
      <c r="P130" s="412"/>
    </row>
    <row r="131" spans="1:16" ht="17.25" customHeight="1" x14ac:dyDescent="0.15">
      <c r="A131" s="423" t="s">
        <v>302</v>
      </c>
      <c r="B131" s="424"/>
      <c r="C131" s="424"/>
      <c r="D131" s="424"/>
      <c r="E131" s="424"/>
      <c r="F131" s="424"/>
      <c r="G131" s="424"/>
      <c r="H131" s="424"/>
      <c r="I131" s="424"/>
      <c r="J131" s="425"/>
      <c r="L131" s="182"/>
      <c r="M131" s="182"/>
      <c r="N131" s="182"/>
      <c r="O131" s="182"/>
      <c r="P131" s="182"/>
    </row>
    <row r="132" spans="1:16" ht="7.5" customHeight="1" x14ac:dyDescent="0.15">
      <c r="A132" s="35"/>
      <c r="B132" s="48"/>
      <c r="C132" s="36"/>
      <c r="D132" s="36"/>
      <c r="E132" s="36"/>
      <c r="F132" s="36"/>
      <c r="G132" s="36"/>
      <c r="H132" s="36"/>
      <c r="I132" s="36"/>
      <c r="J132" s="108"/>
      <c r="L132" s="182"/>
      <c r="M132" s="182"/>
      <c r="N132" s="182"/>
      <c r="O132" s="182"/>
      <c r="P132" s="182"/>
    </row>
    <row r="133" spans="1:16" ht="17.25" customHeight="1" x14ac:dyDescent="0.15">
      <c r="A133" s="438" t="s">
        <v>220</v>
      </c>
      <c r="B133" s="439"/>
      <c r="C133" s="120"/>
      <c r="D133" s="120"/>
      <c r="E133" s="120"/>
      <c r="F133" s="120"/>
      <c r="G133" s="120"/>
      <c r="H133" s="120"/>
      <c r="I133" s="120"/>
      <c r="J133" s="119"/>
      <c r="L133" s="182"/>
      <c r="M133" s="182"/>
      <c r="N133" s="182"/>
      <c r="O133" s="182"/>
      <c r="P133" s="182"/>
    </row>
    <row r="134" spans="1:16" ht="7.5" customHeight="1" thickBot="1" x14ac:dyDescent="0.2">
      <c r="A134" s="35"/>
      <c r="B134" s="48"/>
      <c r="C134" s="101"/>
      <c r="D134" s="101"/>
      <c r="E134" s="101"/>
      <c r="I134" s="99"/>
      <c r="J134" s="108"/>
      <c r="L134" s="182"/>
      <c r="M134" s="182"/>
      <c r="N134" s="182"/>
      <c r="O134" s="182"/>
      <c r="P134" s="182"/>
    </row>
    <row r="135" spans="1:16" ht="17.25" customHeight="1" thickBot="1" x14ac:dyDescent="0.2">
      <c r="A135" s="88"/>
      <c r="B135" s="440" t="s">
        <v>415</v>
      </c>
      <c r="C135" s="441"/>
      <c r="D135" s="441"/>
      <c r="E135" s="442"/>
      <c r="F135" s="93"/>
      <c r="G135" s="421">
        <v>20</v>
      </c>
      <c r="H135" s="422"/>
      <c r="I135" s="6" t="s">
        <v>151</v>
      </c>
      <c r="J135" s="249"/>
      <c r="L135" s="253"/>
      <c r="M135" s="253"/>
      <c r="N135" s="253"/>
      <c r="O135" s="253"/>
      <c r="P135" s="253"/>
    </row>
    <row r="136" spans="1:16" ht="7.5" customHeight="1" thickBot="1" x14ac:dyDescent="0.2">
      <c r="A136" s="35"/>
      <c r="B136" s="93"/>
      <c r="C136" s="229"/>
      <c r="D136" s="229"/>
      <c r="E136" s="229"/>
      <c r="F136" s="93"/>
      <c r="G136" s="93"/>
      <c r="H136" s="93"/>
      <c r="J136" s="249"/>
      <c r="L136" s="495" t="s">
        <v>235</v>
      </c>
      <c r="M136" s="495"/>
      <c r="N136" s="495"/>
      <c r="O136" s="495"/>
      <c r="P136" s="495"/>
    </row>
    <row r="137" spans="1:16" ht="17.25" customHeight="1" thickBot="1" x14ac:dyDescent="0.2">
      <c r="A137" s="88"/>
      <c r="B137" s="440" t="s">
        <v>416</v>
      </c>
      <c r="C137" s="441"/>
      <c r="D137" s="441"/>
      <c r="E137" s="442"/>
      <c r="F137" s="93"/>
      <c r="G137" s="421" t="s">
        <v>218</v>
      </c>
      <c r="H137" s="422"/>
      <c r="I137" s="6" t="s">
        <v>151</v>
      </c>
      <c r="J137" s="249"/>
      <c r="L137" s="495"/>
      <c r="M137" s="495"/>
      <c r="N137" s="495"/>
      <c r="O137" s="495"/>
      <c r="P137" s="495"/>
    </row>
    <row r="138" spans="1:16" ht="7.5" customHeight="1" thickBot="1" x14ac:dyDescent="0.2">
      <c r="A138" s="35"/>
      <c r="B138" s="93"/>
      <c r="C138" s="229"/>
      <c r="D138" s="229"/>
      <c r="E138" s="229"/>
      <c r="F138" s="229"/>
      <c r="G138" s="229"/>
      <c r="H138" s="237"/>
      <c r="J138" s="249"/>
      <c r="L138" s="495"/>
      <c r="M138" s="495"/>
      <c r="N138" s="495"/>
      <c r="O138" s="495"/>
      <c r="P138" s="495"/>
    </row>
    <row r="139" spans="1:16" ht="17.25" customHeight="1" thickBot="1" x14ac:dyDescent="0.2">
      <c r="A139" s="88"/>
      <c r="B139" s="440" t="s">
        <v>219</v>
      </c>
      <c r="C139" s="441"/>
      <c r="D139" s="441"/>
      <c r="E139" s="442"/>
      <c r="F139" s="93"/>
      <c r="G139" s="421">
        <v>10</v>
      </c>
      <c r="H139" s="422"/>
      <c r="I139" s="6" t="s">
        <v>151</v>
      </c>
      <c r="J139" s="249" t="s">
        <v>236</v>
      </c>
      <c r="L139" s="495"/>
      <c r="M139" s="495"/>
      <c r="N139" s="495"/>
      <c r="O139" s="495"/>
      <c r="P139" s="495"/>
    </row>
    <row r="140" spans="1:16" ht="7.5" customHeight="1" thickBot="1" x14ac:dyDescent="0.2">
      <c r="A140" s="35"/>
      <c r="B140" s="93"/>
      <c r="C140" s="229"/>
      <c r="D140" s="229"/>
      <c r="E140" s="229"/>
      <c r="F140" s="93"/>
      <c r="G140" s="93"/>
      <c r="H140" s="93"/>
      <c r="J140" s="249"/>
      <c r="L140" s="182"/>
      <c r="M140" s="182"/>
      <c r="N140" s="182"/>
      <c r="O140" s="182"/>
      <c r="P140" s="182"/>
    </row>
    <row r="141" spans="1:16" ht="17.25" customHeight="1" thickBot="1" x14ac:dyDescent="0.2">
      <c r="A141" s="88"/>
      <c r="B141" s="440" t="s">
        <v>325</v>
      </c>
      <c r="C141" s="441"/>
      <c r="D141" s="441"/>
      <c r="E141" s="442"/>
      <c r="F141" s="93"/>
      <c r="G141" s="421">
        <v>10</v>
      </c>
      <c r="H141" s="422"/>
      <c r="I141" s="6" t="s">
        <v>151</v>
      </c>
      <c r="J141" s="249" t="s">
        <v>236</v>
      </c>
      <c r="L141" s="182"/>
      <c r="M141" s="182"/>
      <c r="N141" s="182"/>
      <c r="O141" s="182"/>
      <c r="P141" s="182"/>
    </row>
    <row r="142" spans="1:16" ht="7.5" customHeight="1" thickBot="1" x14ac:dyDescent="0.2">
      <c r="A142" s="35"/>
      <c r="B142" s="93"/>
      <c r="C142" s="229"/>
      <c r="D142" s="229"/>
      <c r="E142" s="229"/>
      <c r="F142" s="229"/>
      <c r="G142" s="229"/>
      <c r="H142" s="237"/>
      <c r="J142" s="249"/>
      <c r="L142" s="182"/>
      <c r="M142" s="182"/>
      <c r="N142" s="182"/>
      <c r="O142" s="182"/>
      <c r="P142" s="182"/>
    </row>
    <row r="143" spans="1:16" ht="17.25" customHeight="1" thickBot="1" x14ac:dyDescent="0.2">
      <c r="A143" s="88"/>
      <c r="B143" s="440"/>
      <c r="C143" s="441"/>
      <c r="D143" s="441"/>
      <c r="E143" s="442"/>
      <c r="F143" s="93"/>
      <c r="G143" s="421"/>
      <c r="H143" s="422"/>
      <c r="I143" s="6" t="s">
        <v>151</v>
      </c>
      <c r="J143" s="249"/>
      <c r="L143" s="182"/>
      <c r="M143" s="182"/>
      <c r="N143" s="182"/>
      <c r="O143" s="182"/>
      <c r="P143" s="182"/>
    </row>
    <row r="144" spans="1:16" ht="7.5" customHeight="1" thickBot="1" x14ac:dyDescent="0.2">
      <c r="A144" s="35"/>
      <c r="B144" s="93"/>
      <c r="C144" s="229"/>
      <c r="D144" s="229"/>
      <c r="E144" s="229"/>
      <c r="F144" s="93"/>
      <c r="G144" s="93"/>
      <c r="H144" s="93"/>
      <c r="J144" s="249"/>
      <c r="L144" s="182"/>
      <c r="M144" s="182"/>
      <c r="N144" s="182"/>
      <c r="O144" s="182"/>
      <c r="P144" s="182"/>
    </row>
    <row r="145" spans="1:16" ht="17.25" customHeight="1" thickBot="1" x14ac:dyDescent="0.2">
      <c r="A145" s="88"/>
      <c r="B145" s="440"/>
      <c r="C145" s="441"/>
      <c r="D145" s="441"/>
      <c r="E145" s="442"/>
      <c r="F145" s="93"/>
      <c r="G145" s="421"/>
      <c r="H145" s="422"/>
      <c r="I145" s="6" t="s">
        <v>151</v>
      </c>
      <c r="J145" s="249"/>
      <c r="L145" s="182"/>
      <c r="M145" s="182"/>
      <c r="N145" s="182"/>
      <c r="O145" s="182"/>
      <c r="P145" s="182"/>
    </row>
    <row r="146" spans="1:16" ht="7.5" customHeight="1" thickBot="1" x14ac:dyDescent="0.2">
      <c r="A146" s="35"/>
      <c r="B146" s="93"/>
      <c r="C146" s="229"/>
      <c r="D146" s="229"/>
      <c r="E146" s="229"/>
      <c r="F146" s="229"/>
      <c r="G146" s="229"/>
      <c r="H146" s="237"/>
      <c r="J146" s="249"/>
      <c r="L146" s="182"/>
      <c r="M146" s="182"/>
      <c r="N146" s="182"/>
      <c r="O146" s="182"/>
      <c r="P146" s="182"/>
    </row>
    <row r="147" spans="1:16" ht="17.25" customHeight="1" thickBot="1" x14ac:dyDescent="0.2">
      <c r="A147" s="88"/>
      <c r="B147" s="440"/>
      <c r="C147" s="441"/>
      <c r="D147" s="441"/>
      <c r="E147" s="442"/>
      <c r="F147" s="93"/>
      <c r="G147" s="421"/>
      <c r="H147" s="422"/>
      <c r="I147" s="6" t="s">
        <v>151</v>
      </c>
      <c r="J147" s="249"/>
      <c r="L147" s="237"/>
      <c r="M147" s="237"/>
      <c r="N147" s="237"/>
      <c r="O147" s="237"/>
      <c r="P147" s="237"/>
    </row>
    <row r="148" spans="1:16" ht="7.5" customHeight="1" thickBot="1" x14ac:dyDescent="0.2">
      <c r="A148" s="35"/>
      <c r="B148" s="93"/>
      <c r="C148" s="229"/>
      <c r="D148" s="229"/>
      <c r="E148" s="229"/>
      <c r="F148" s="93"/>
      <c r="G148" s="93"/>
      <c r="H148" s="93"/>
      <c r="J148" s="249"/>
      <c r="L148" s="237"/>
      <c r="M148" s="237"/>
      <c r="N148" s="237"/>
      <c r="O148" s="237"/>
      <c r="P148" s="237"/>
    </row>
    <row r="149" spans="1:16" ht="17.25" customHeight="1" thickBot="1" x14ac:dyDescent="0.2">
      <c r="A149" s="88"/>
      <c r="B149" s="440"/>
      <c r="C149" s="441"/>
      <c r="D149" s="441"/>
      <c r="E149" s="442"/>
      <c r="F149" s="93"/>
      <c r="G149" s="421"/>
      <c r="H149" s="422"/>
      <c r="I149" s="6" t="s">
        <v>151</v>
      </c>
      <c r="J149" s="249"/>
      <c r="L149" s="237"/>
      <c r="M149" s="237"/>
      <c r="N149" s="237"/>
      <c r="O149" s="237"/>
      <c r="P149" s="237"/>
    </row>
    <row r="150" spans="1:16" ht="7.5" customHeight="1" thickBot="1" x14ac:dyDescent="0.2">
      <c r="A150" s="35"/>
      <c r="B150" s="93"/>
      <c r="C150" s="229"/>
      <c r="D150" s="229"/>
      <c r="E150" s="229"/>
      <c r="F150" s="229"/>
      <c r="G150" s="229"/>
      <c r="H150" s="237"/>
      <c r="J150" s="249"/>
      <c r="L150" s="237"/>
      <c r="M150" s="237"/>
      <c r="N150" s="237"/>
      <c r="O150" s="237"/>
      <c r="P150" s="237"/>
    </row>
    <row r="151" spans="1:16" ht="17.25" customHeight="1" thickBot="1" x14ac:dyDescent="0.2">
      <c r="A151" s="88"/>
      <c r="B151" s="440"/>
      <c r="C151" s="441"/>
      <c r="D151" s="441"/>
      <c r="E151" s="442"/>
      <c r="F151" s="93"/>
      <c r="G151" s="421"/>
      <c r="H151" s="422"/>
      <c r="I151" s="6" t="s">
        <v>151</v>
      </c>
      <c r="J151" s="249"/>
      <c r="L151" s="237"/>
      <c r="M151" s="237"/>
      <c r="N151" s="237"/>
      <c r="O151" s="237"/>
      <c r="P151" s="237"/>
    </row>
    <row r="152" spans="1:16" ht="7.5" customHeight="1" thickBot="1" x14ac:dyDescent="0.2">
      <c r="A152" s="35"/>
      <c r="B152" s="93"/>
      <c r="C152" s="229"/>
      <c r="D152" s="229"/>
      <c r="E152" s="229"/>
      <c r="F152" s="93"/>
      <c r="G152" s="93"/>
      <c r="H152" s="93"/>
      <c r="J152" s="249"/>
      <c r="L152" s="237"/>
      <c r="M152" s="237"/>
      <c r="N152" s="237"/>
      <c r="O152" s="237"/>
      <c r="P152" s="237"/>
    </row>
    <row r="153" spans="1:16" ht="17.25" customHeight="1" thickBot="1" x14ac:dyDescent="0.2">
      <c r="A153" s="88"/>
      <c r="B153" s="440"/>
      <c r="C153" s="441"/>
      <c r="D153" s="441"/>
      <c r="E153" s="442"/>
      <c r="F153" s="93"/>
      <c r="G153" s="421"/>
      <c r="H153" s="422"/>
      <c r="I153" s="6" t="s">
        <v>151</v>
      </c>
      <c r="J153" s="249"/>
      <c r="L153" s="495" t="s">
        <v>237</v>
      </c>
      <c r="M153" s="495"/>
      <c r="N153" s="495"/>
      <c r="O153" s="495"/>
      <c r="P153" s="495"/>
    </row>
    <row r="154" spans="1:16" ht="7.5" customHeight="1" x14ac:dyDescent="0.15">
      <c r="A154" s="35"/>
      <c r="B154" s="93"/>
      <c r="C154" s="229"/>
      <c r="D154" s="229"/>
      <c r="E154" s="229"/>
      <c r="F154" s="229"/>
      <c r="G154" s="229"/>
      <c r="H154" s="237"/>
      <c r="J154" s="249"/>
      <c r="L154" s="495"/>
      <c r="M154" s="495"/>
      <c r="N154" s="495"/>
      <c r="O154" s="495"/>
      <c r="P154" s="495"/>
    </row>
    <row r="155" spans="1:16" ht="7.5" customHeight="1" thickBot="1" x14ac:dyDescent="0.2">
      <c r="A155" s="35"/>
      <c r="B155" s="93"/>
      <c r="C155" s="229"/>
      <c r="D155" s="229"/>
      <c r="E155" s="229"/>
      <c r="F155" s="229"/>
      <c r="G155" s="229"/>
      <c r="H155" s="373"/>
      <c r="J155" s="249"/>
      <c r="L155" s="495"/>
      <c r="M155" s="495"/>
      <c r="N155" s="495"/>
      <c r="O155" s="495"/>
      <c r="P155" s="495"/>
    </row>
    <row r="156" spans="1:16" ht="17.25" customHeight="1" thickBot="1" x14ac:dyDescent="0.2">
      <c r="A156" s="88"/>
      <c r="B156" s="93" t="s">
        <v>222</v>
      </c>
      <c r="C156" s="229"/>
      <c r="D156" s="229"/>
      <c r="E156" s="230" t="s">
        <v>221</v>
      </c>
      <c r="F156" s="229"/>
      <c r="G156" s="421">
        <v>50</v>
      </c>
      <c r="H156" s="422"/>
      <c r="I156" s="6" t="s">
        <v>151</v>
      </c>
      <c r="J156" s="389" t="s">
        <v>223</v>
      </c>
      <c r="L156" s="495"/>
      <c r="M156" s="495"/>
      <c r="N156" s="495"/>
      <c r="O156" s="495"/>
      <c r="P156" s="495"/>
    </row>
    <row r="157" spans="1:16" ht="7.5" customHeight="1" x14ac:dyDescent="0.15">
      <c r="A157" s="34"/>
      <c r="B157" s="26"/>
      <c r="C157" s="208"/>
      <c r="D157" s="208"/>
      <c r="E157" s="209"/>
      <c r="F157" s="209"/>
      <c r="G157" s="209"/>
      <c r="H157" s="209"/>
      <c r="I157" s="209"/>
      <c r="J157" s="210"/>
      <c r="L157" s="182"/>
      <c r="M157" s="182"/>
      <c r="N157" s="182"/>
      <c r="O157" s="182"/>
      <c r="P157" s="182"/>
    </row>
    <row r="158" spans="1:16" ht="17.25" customHeight="1" x14ac:dyDescent="0.15">
      <c r="A158" s="409" t="s">
        <v>287</v>
      </c>
      <c r="B158" s="410"/>
      <c r="C158" s="410"/>
      <c r="D158" s="410"/>
      <c r="E158" s="410"/>
      <c r="F158" s="410"/>
      <c r="G158" s="410"/>
      <c r="H158" s="410"/>
      <c r="I158" s="410"/>
      <c r="J158" s="411"/>
    </row>
    <row r="159" spans="1:16" ht="17.25" customHeight="1" x14ac:dyDescent="0.15">
      <c r="A159" s="438" t="s">
        <v>224</v>
      </c>
      <c r="B159" s="439"/>
      <c r="C159" s="120"/>
      <c r="D159" s="120"/>
      <c r="E159" s="120"/>
      <c r="F159" s="120"/>
      <c r="G159" s="120"/>
      <c r="H159" s="120"/>
      <c r="I159" s="120"/>
      <c r="J159" s="119"/>
    </row>
    <row r="160" spans="1:16" ht="15" thickBot="1" x14ac:dyDescent="0.2">
      <c r="A160" s="233"/>
      <c r="J160" s="251"/>
    </row>
    <row r="161" spans="1:34" ht="15" thickBot="1" x14ac:dyDescent="0.2">
      <c r="A161" s="233"/>
      <c r="B161" s="292" t="s">
        <v>274</v>
      </c>
      <c r="C161" s="294" t="s">
        <v>275</v>
      </c>
      <c r="D161" s="295"/>
      <c r="E161" s="295"/>
      <c r="F161" s="295"/>
      <c r="G161" s="295"/>
      <c r="H161" s="295"/>
      <c r="I161" s="295" t="s">
        <v>282</v>
      </c>
      <c r="J161" s="296" t="s">
        <v>276</v>
      </c>
      <c r="Y161" s="6" t="s">
        <v>274</v>
      </c>
      <c r="AB161" s="6" t="s">
        <v>290</v>
      </c>
      <c r="AC161" s="6" t="s">
        <v>291</v>
      </c>
    </row>
    <row r="162" spans="1:34" ht="15.95" customHeight="1" x14ac:dyDescent="0.15">
      <c r="A162" s="233"/>
      <c r="B162" s="324" t="s">
        <v>340</v>
      </c>
      <c r="C162" s="453" t="s">
        <v>273</v>
      </c>
      <c r="D162" s="454"/>
      <c r="E162" s="454"/>
      <c r="F162" s="454"/>
      <c r="G162" s="454"/>
      <c r="H162" s="454"/>
      <c r="I162" s="363">
        <v>10</v>
      </c>
      <c r="J162" s="398" t="s">
        <v>303</v>
      </c>
      <c r="S162" s="6" t="b">
        <v>1</v>
      </c>
      <c r="T162" s="6" t="b">
        <v>1</v>
      </c>
      <c r="U162" s="6" t="b">
        <v>1</v>
      </c>
      <c r="V162" s="6">
        <f>COUNTIF(S$162:S162,TRUE)</f>
        <v>1</v>
      </c>
      <c r="W162" s="6">
        <f>COUNTIF(T$162:T162,TRUE)</f>
        <v>1</v>
      </c>
      <c r="X162" s="6">
        <f>COUNTIF(U$162:U162,TRUE)</f>
        <v>1</v>
      </c>
      <c r="Y162" s="293" t="str">
        <f>IFERROR(INDEX(B$162:B$169,MATCH($AB162,V$162:V$169,0),1),"")</f>
        <v>早期注意情報（警報級の可能性）</v>
      </c>
      <c r="Z162" s="293" t="str">
        <f>IFERROR(INDEX(AC$162:AC$169,MATCH($AB162,W$162:W$169,0),1),"")</f>
        <v>防災情報の収集(10分)</v>
      </c>
      <c r="AA162" s="293" t="str">
        <f>IFERROR(INDEX(J$162:J$169,MATCH($AB162,X$162:X$169,0),1),"")</f>
        <v>全員</v>
      </c>
      <c r="AB162" s="6">
        <v>1</v>
      </c>
      <c r="AC162" s="6" t="str">
        <f>CONCATENATE(C162,"(",I162,"分)")</f>
        <v>防災情報の収集(10分)</v>
      </c>
      <c r="AH162" s="293"/>
    </row>
    <row r="163" spans="1:34" ht="15.95" customHeight="1" x14ac:dyDescent="0.15">
      <c r="A163" s="233"/>
      <c r="B163" s="325" t="s">
        <v>337</v>
      </c>
      <c r="C163" s="447"/>
      <c r="D163" s="448"/>
      <c r="E163" s="448"/>
      <c r="F163" s="448"/>
      <c r="G163" s="448"/>
      <c r="H163" s="448"/>
      <c r="I163" s="336"/>
      <c r="J163" s="327"/>
      <c r="S163" s="6" t="b">
        <v>1</v>
      </c>
      <c r="T163" s="6" t="b">
        <v>0</v>
      </c>
      <c r="U163" s="6" t="b">
        <v>0</v>
      </c>
      <c r="V163" s="6">
        <f>COUNTIF(S$162:S163,TRUE)</f>
        <v>2</v>
      </c>
      <c r="W163" s="6">
        <f>COUNTIF(T$162:T163,TRUE)</f>
        <v>1</v>
      </c>
      <c r="X163" s="6">
        <f>COUNTIF(U$162:U163,TRUE)</f>
        <v>1</v>
      </c>
      <c r="Y163" s="293" t="str">
        <f>IFERROR(INDEX(B$162:B$169,MATCH($AB163,V$162:V$169,0),1),"")</f>
        <v>警戒レベル１"心構えを高める"</v>
      </c>
      <c r="Z163" s="293" t="str">
        <f>IFERROR(INDEX(C$162:C$169,MATCH($AB163,W$162:W$169,0),1),"")</f>
        <v/>
      </c>
      <c r="AA163" s="293" t="str">
        <f>IFERROR(INDEX(J$162:J$169,MATCH($AB163,X$162:X$169,0),1),"")</f>
        <v/>
      </c>
      <c r="AB163" s="6">
        <v>2</v>
      </c>
      <c r="AC163" s="6" t="str">
        <f t="shared" ref="AC163:AC169" si="0">CONCATENATE(C163,"(",I163,"分)")</f>
        <v>(分)</v>
      </c>
      <c r="AH163" s="293"/>
    </row>
    <row r="164" spans="1:34" ht="15.95" customHeight="1" x14ac:dyDescent="0.15">
      <c r="A164" s="233"/>
      <c r="B164" s="326"/>
      <c r="C164" s="447"/>
      <c r="D164" s="448"/>
      <c r="E164" s="448"/>
      <c r="F164" s="448"/>
      <c r="G164" s="448"/>
      <c r="H164" s="448"/>
      <c r="I164" s="336"/>
      <c r="J164" s="327"/>
      <c r="S164" s="6" t="b">
        <v>0</v>
      </c>
      <c r="T164" s="6" t="b">
        <v>0</v>
      </c>
      <c r="U164" s="6" t="b">
        <v>0</v>
      </c>
      <c r="V164" s="6">
        <f>COUNTIF(S$162:S164,TRUE)</f>
        <v>2</v>
      </c>
      <c r="W164" s="6">
        <f>COUNTIF(T$162:T164,TRUE)</f>
        <v>1</v>
      </c>
      <c r="X164" s="6">
        <f>COUNTIF(U$162:U164,TRUE)</f>
        <v>1</v>
      </c>
      <c r="Y164" s="293" t="str">
        <f t="shared" ref="Y164:Y169" si="1">IFERROR(INDEX(B$162:B$169,MATCH($AB164,V$162:V$169,0),1),"")</f>
        <v/>
      </c>
      <c r="Z164" s="293" t="str">
        <f t="shared" ref="Z164:Z169" si="2">IFERROR(INDEX(C$162:C$169,MATCH($AB164,W$162:W$169,0),1),"")</f>
        <v/>
      </c>
      <c r="AA164" s="293" t="str">
        <f t="shared" ref="AA164:AA169" si="3">IFERROR(INDEX(D$162:D$169,MATCH($AB164,X$162:X$169,0),1),"")</f>
        <v/>
      </c>
      <c r="AB164" s="6">
        <v>3</v>
      </c>
      <c r="AC164" s="6" t="str">
        <f t="shared" si="0"/>
        <v>(分)</v>
      </c>
      <c r="AH164" s="293"/>
    </row>
    <row r="165" spans="1:34" ht="15.95" customHeight="1" x14ac:dyDescent="0.15">
      <c r="A165" s="233"/>
      <c r="B165" s="326"/>
      <c r="C165" s="447"/>
      <c r="D165" s="448"/>
      <c r="E165" s="448"/>
      <c r="F165" s="448"/>
      <c r="G165" s="448"/>
      <c r="H165" s="448"/>
      <c r="I165" s="336"/>
      <c r="J165" s="327"/>
      <c r="S165" s="6" t="b">
        <v>0</v>
      </c>
      <c r="T165" s="6" t="b">
        <v>0</v>
      </c>
      <c r="U165" s="6" t="b">
        <v>0</v>
      </c>
      <c r="V165" s="6">
        <f>COUNTIF(S$162:S165,TRUE)</f>
        <v>2</v>
      </c>
      <c r="W165" s="6">
        <f>COUNTIF(T$162:T165,TRUE)</f>
        <v>1</v>
      </c>
      <c r="X165" s="6">
        <f>COUNTIF(U$162:U165,TRUE)</f>
        <v>1</v>
      </c>
      <c r="Y165" s="293" t="str">
        <f t="shared" si="1"/>
        <v/>
      </c>
      <c r="Z165" s="293" t="str">
        <f t="shared" si="2"/>
        <v/>
      </c>
      <c r="AA165" s="293" t="str">
        <f t="shared" si="3"/>
        <v/>
      </c>
      <c r="AB165" s="6">
        <v>4</v>
      </c>
      <c r="AC165" s="6" t="str">
        <f t="shared" si="0"/>
        <v>(分)</v>
      </c>
      <c r="AH165" s="293"/>
    </row>
    <row r="166" spans="1:34" ht="15.95" customHeight="1" x14ac:dyDescent="0.15">
      <c r="A166" s="233"/>
      <c r="B166" s="326"/>
      <c r="C166" s="447"/>
      <c r="D166" s="448"/>
      <c r="E166" s="448"/>
      <c r="F166" s="448"/>
      <c r="G166" s="448"/>
      <c r="H166" s="448"/>
      <c r="I166" s="336"/>
      <c r="J166" s="327"/>
      <c r="S166" s="6" t="b">
        <v>0</v>
      </c>
      <c r="T166" s="6" t="b">
        <v>0</v>
      </c>
      <c r="U166" s="6" t="b">
        <v>0</v>
      </c>
      <c r="V166" s="6">
        <f>COUNTIF(S$162:S166,TRUE)</f>
        <v>2</v>
      </c>
      <c r="W166" s="6">
        <f>COUNTIF(T$162:T166,TRUE)</f>
        <v>1</v>
      </c>
      <c r="X166" s="6">
        <f>COUNTIF(U$162:U166,TRUE)</f>
        <v>1</v>
      </c>
      <c r="Y166" s="293" t="str">
        <f t="shared" si="1"/>
        <v/>
      </c>
      <c r="Z166" s="293" t="str">
        <f t="shared" si="2"/>
        <v/>
      </c>
      <c r="AA166" s="293" t="str">
        <f t="shared" si="3"/>
        <v/>
      </c>
      <c r="AB166" s="6">
        <f t="shared" ref="AB166:AB169" si="4">AB165+1</f>
        <v>5</v>
      </c>
      <c r="AC166" s="6" t="str">
        <f t="shared" si="0"/>
        <v>(分)</v>
      </c>
      <c r="AH166" s="293"/>
    </row>
    <row r="167" spans="1:34" ht="15.95" customHeight="1" x14ac:dyDescent="0.15">
      <c r="A167" s="233"/>
      <c r="B167" s="326"/>
      <c r="C167" s="455"/>
      <c r="D167" s="456"/>
      <c r="E167" s="456"/>
      <c r="F167" s="456"/>
      <c r="G167" s="456"/>
      <c r="H167" s="456"/>
      <c r="I167" s="457"/>
      <c r="J167" s="327"/>
      <c r="S167" s="6" t="b">
        <v>0</v>
      </c>
      <c r="T167" s="6" t="b">
        <v>0</v>
      </c>
      <c r="U167" s="6" t="b">
        <v>0</v>
      </c>
      <c r="V167" s="6">
        <f>COUNTIF(S$162:S167,TRUE)</f>
        <v>2</v>
      </c>
      <c r="W167" s="6">
        <f>COUNTIF(T$162:T167,TRUE)</f>
        <v>1</v>
      </c>
      <c r="X167" s="6">
        <f>COUNTIF(U$162:U167,TRUE)</f>
        <v>1</v>
      </c>
      <c r="Y167" s="293" t="str">
        <f t="shared" si="1"/>
        <v/>
      </c>
      <c r="Z167" s="293" t="str">
        <f t="shared" si="2"/>
        <v/>
      </c>
      <c r="AA167" s="293" t="str">
        <f t="shared" si="3"/>
        <v/>
      </c>
      <c r="AB167" s="6">
        <f t="shared" si="4"/>
        <v>6</v>
      </c>
      <c r="AC167" s="6" t="str">
        <f t="shared" si="0"/>
        <v>(分)</v>
      </c>
      <c r="AH167" s="293"/>
    </row>
    <row r="168" spans="1:34" ht="15.95" customHeight="1" x14ac:dyDescent="0.15">
      <c r="A168" s="233"/>
      <c r="B168" s="326"/>
      <c r="C168" s="455"/>
      <c r="D168" s="456"/>
      <c r="E168" s="456"/>
      <c r="F168" s="456"/>
      <c r="G168" s="456"/>
      <c r="H168" s="456"/>
      <c r="I168" s="457"/>
      <c r="J168" s="327"/>
      <c r="S168" s="6" t="b">
        <v>0</v>
      </c>
      <c r="T168" s="6" t="b">
        <v>0</v>
      </c>
      <c r="U168" s="6" t="b">
        <v>0</v>
      </c>
      <c r="V168" s="6">
        <f>COUNTIF(S$162:S168,TRUE)</f>
        <v>2</v>
      </c>
      <c r="W168" s="6">
        <f>COUNTIF(T$162:T168,TRUE)</f>
        <v>1</v>
      </c>
      <c r="X168" s="6">
        <f>COUNTIF(U$162:U168,TRUE)</f>
        <v>1</v>
      </c>
      <c r="Y168" s="293" t="str">
        <f t="shared" si="1"/>
        <v/>
      </c>
      <c r="Z168" s="293" t="str">
        <f t="shared" si="2"/>
        <v/>
      </c>
      <c r="AA168" s="293" t="str">
        <f t="shared" si="3"/>
        <v/>
      </c>
      <c r="AB168" s="6">
        <f t="shared" si="4"/>
        <v>7</v>
      </c>
      <c r="AC168" s="6" t="str">
        <f t="shared" si="0"/>
        <v>(分)</v>
      </c>
    </row>
    <row r="169" spans="1:34" ht="15.95" customHeight="1" thickBot="1" x14ac:dyDescent="0.2">
      <c r="A169" s="233"/>
      <c r="B169" s="328"/>
      <c r="C169" s="458"/>
      <c r="D169" s="459"/>
      <c r="E169" s="459"/>
      <c r="F169" s="459"/>
      <c r="G169" s="459"/>
      <c r="H169" s="459"/>
      <c r="I169" s="460"/>
      <c r="J169" s="329"/>
      <c r="S169" s="6" t="b">
        <v>0</v>
      </c>
      <c r="T169" s="6" t="b">
        <v>0</v>
      </c>
      <c r="U169" s="6" t="b">
        <v>0</v>
      </c>
      <c r="V169" s="6">
        <f>COUNTIF(S$162:S169,TRUE)</f>
        <v>2</v>
      </c>
      <c r="W169" s="6">
        <f>COUNTIF(T$162:T169,TRUE)</f>
        <v>1</v>
      </c>
      <c r="X169" s="6">
        <f>COUNTIF(U$162:U169,TRUE)</f>
        <v>1</v>
      </c>
      <c r="Y169" s="293" t="str">
        <f t="shared" si="1"/>
        <v/>
      </c>
      <c r="Z169" s="293" t="str">
        <f t="shared" si="2"/>
        <v/>
      </c>
      <c r="AA169" s="293" t="str">
        <f t="shared" si="3"/>
        <v/>
      </c>
      <c r="AB169" s="6">
        <f t="shared" si="4"/>
        <v>8</v>
      </c>
      <c r="AC169" s="6" t="str">
        <f t="shared" si="0"/>
        <v>(分)</v>
      </c>
    </row>
    <row r="170" spans="1:34" ht="15.95" customHeight="1" thickBot="1" x14ac:dyDescent="0.2">
      <c r="A170" s="233"/>
      <c r="B170" s="330"/>
      <c r="C170" s="331"/>
      <c r="D170" s="331"/>
      <c r="E170" s="331"/>
      <c r="F170" s="331"/>
      <c r="G170" s="331"/>
      <c r="H170" s="331"/>
      <c r="I170" s="331"/>
      <c r="J170" s="332"/>
      <c r="Y170" s="293" t="str">
        <f>IF((ROW(B169)-159)&gt;COUNT(V$162:V$169),"",INDEX(B$162:B$169,SMALL(V$162:V$169,ROW(R6))))</f>
        <v/>
      </c>
      <c r="Z170" s="293" t="str">
        <f>IF((ROW(C169)-159)&gt;COUNT(W$162:W$169),"",INDEX(C$162:C$169,SMALL(W$162:W$169,ROW(S6))))</f>
        <v/>
      </c>
      <c r="AA170" s="293" t="str">
        <f>IF((ROW(J169)-159)&gt;COUNT(X$162:X$169),"",INDEX(J$162:J$169,SMALL(X$162:X$169,ROW(T6))))</f>
        <v/>
      </c>
    </row>
    <row r="171" spans="1:34" ht="15.95" customHeight="1" x14ac:dyDescent="0.15">
      <c r="A171" s="233"/>
      <c r="B171" s="324" t="s">
        <v>341</v>
      </c>
      <c r="C171" s="453" t="s">
        <v>273</v>
      </c>
      <c r="D171" s="454"/>
      <c r="E171" s="454"/>
      <c r="F171" s="454"/>
      <c r="G171" s="454"/>
      <c r="H171" s="454"/>
      <c r="I171" s="335">
        <v>15</v>
      </c>
      <c r="J171" s="398" t="s">
        <v>403</v>
      </c>
      <c r="K171" s="307"/>
      <c r="L171" s="307"/>
      <c r="M171" s="307"/>
      <c r="N171" s="307"/>
      <c r="O171" s="307"/>
      <c r="P171" s="307"/>
      <c r="Q171" s="307"/>
      <c r="R171" s="307"/>
      <c r="S171" s="6" t="b">
        <v>1</v>
      </c>
      <c r="T171" s="6" t="b">
        <v>1</v>
      </c>
      <c r="U171" s="6" t="b">
        <v>1</v>
      </c>
      <c r="V171" s="6">
        <f>COUNTIF(S$171:S171,TRUE)</f>
        <v>1</v>
      </c>
      <c r="W171" s="6">
        <f>COUNTIF(T$171:T171,TRUE)</f>
        <v>1</v>
      </c>
      <c r="X171" s="6">
        <f>COUNTIF(U$171:U171,TRUE)</f>
        <v>1</v>
      </c>
      <c r="Y171" s="293" t="str">
        <f>IFERROR(INDEX(B$171:B$184,MATCH($AB171,V$171:V$184,0),1),"")</f>
        <v>大雨注意報</v>
      </c>
      <c r="Z171" s="293" t="str">
        <f>IFERROR(INDEX(AC$171:AC$184,MATCH($AB171,W$171:W$184,0),1),"")</f>
        <v>防災情報の収集(15分)</v>
      </c>
      <c r="AA171" s="293" t="str">
        <f>IFERROR(INDEX(J$171:J$184,MATCH($AB171,X$171:X$184,0),1),"")</f>
        <v>院長、施設長</v>
      </c>
      <c r="AB171" s="6">
        <f>AB170+1</f>
        <v>1</v>
      </c>
      <c r="AC171" s="6" t="str">
        <f>CONCATENATE(C171,"(",I171,"分)")</f>
        <v>防災情報の収集(15分)</v>
      </c>
    </row>
    <row r="172" spans="1:34" ht="15.95" customHeight="1" x14ac:dyDescent="0.15">
      <c r="A172" s="233"/>
      <c r="B172" s="333" t="s">
        <v>342</v>
      </c>
      <c r="C172" s="443" t="s">
        <v>277</v>
      </c>
      <c r="D172" s="444"/>
      <c r="E172" s="444"/>
      <c r="F172" s="444"/>
      <c r="G172" s="444"/>
      <c r="H172" s="444"/>
      <c r="I172" s="336">
        <v>2</v>
      </c>
      <c r="J172" s="327"/>
      <c r="K172" s="307"/>
      <c r="L172" s="307"/>
      <c r="M172" s="307"/>
      <c r="N172" s="307"/>
      <c r="O172" s="307"/>
      <c r="P172" s="307"/>
      <c r="Q172" s="307"/>
      <c r="R172" s="307"/>
      <c r="S172" s="6" t="b">
        <v>1</v>
      </c>
      <c r="T172" s="6" t="b">
        <v>1</v>
      </c>
      <c r="U172" s="6" t="b">
        <v>0</v>
      </c>
      <c r="V172" s="6">
        <f>COUNTIF(S$171:S172,TRUE)</f>
        <v>2</v>
      </c>
      <c r="W172" s="6">
        <f>COUNTIF(T$171:T172,TRUE)</f>
        <v>2</v>
      </c>
      <c r="X172" s="6">
        <f>COUNTIF(U$171:U172,TRUE)</f>
        <v>1</v>
      </c>
      <c r="Y172" s="293" t="str">
        <f t="shared" ref="Y172:Y184" si="5">IFERROR(INDEX(B$171:B$184,MATCH($AB172,V$171:V$184,0),1),"")</f>
        <v>洪水注意報</v>
      </c>
      <c r="Z172" s="293" t="str">
        <f t="shared" ref="Z172:Z184" si="6">IFERROR(INDEX(AC$171:AC$184,MATCH($AB172,W$171:W$184,0),1),"")</f>
        <v>浸水防止対策の準備(2分)</v>
      </c>
      <c r="AA172" s="293" t="str">
        <f t="shared" ref="AA172:AA184" si="7">IFERROR(INDEX(J$171:J$184,MATCH($AB172,X$171:X$184,0),1),"")</f>
        <v/>
      </c>
      <c r="AB172" s="6">
        <f>AB171+1</f>
        <v>2</v>
      </c>
      <c r="AC172" s="6" t="str">
        <f t="shared" ref="AC172:AC184" si="8">CONCATENATE(C172,"(",I172,"分)")</f>
        <v>浸水防止対策の準備(2分)</v>
      </c>
    </row>
    <row r="173" spans="1:34" ht="15.95" customHeight="1" x14ac:dyDescent="0.15">
      <c r="A173" s="233"/>
      <c r="B173" s="333" t="s">
        <v>438</v>
      </c>
      <c r="C173" s="443" t="s">
        <v>304</v>
      </c>
      <c r="D173" s="444"/>
      <c r="E173" s="444"/>
      <c r="F173" s="444"/>
      <c r="G173" s="444"/>
      <c r="H173" s="444"/>
      <c r="I173" s="336">
        <v>1</v>
      </c>
      <c r="J173" s="327"/>
      <c r="K173" s="307"/>
      <c r="L173" s="307"/>
      <c r="M173" s="307"/>
      <c r="N173" s="307"/>
      <c r="O173" s="307"/>
      <c r="P173" s="307"/>
      <c r="Q173" s="307"/>
      <c r="R173" s="307"/>
      <c r="S173" s="6" t="b">
        <v>1</v>
      </c>
      <c r="T173" s="6" t="b">
        <v>1</v>
      </c>
      <c r="U173" s="6" t="b">
        <v>0</v>
      </c>
      <c r="V173" s="6">
        <f>COUNTIF(S$171:S173,TRUE)</f>
        <v>3</v>
      </c>
      <c r="W173" s="6">
        <f>COUNTIF(T$171:T173,TRUE)</f>
        <v>3</v>
      </c>
      <c r="X173" s="6">
        <f>COUNTIF(U$171:U173,TRUE)</f>
        <v>1</v>
      </c>
      <c r="Y173" s="293" t="str">
        <f t="shared" si="5"/>
        <v>氾濫注意水位超過（火の神2.4ｍ）</v>
      </c>
      <c r="Z173" s="293" t="str">
        <f t="shared" si="6"/>
        <v>幹部職員の参集(1分)</v>
      </c>
      <c r="AA173" s="293" t="str">
        <f t="shared" si="7"/>
        <v/>
      </c>
      <c r="AB173" s="6">
        <f t="shared" ref="AB173:AB184" si="9">AB172+1</f>
        <v>3</v>
      </c>
      <c r="AC173" s="6" t="str">
        <f t="shared" si="8"/>
        <v>幹部職員の参集(1分)</v>
      </c>
    </row>
    <row r="174" spans="1:34" ht="15.95" customHeight="1" x14ac:dyDescent="0.15">
      <c r="A174" s="233"/>
      <c r="B174" s="333" t="s">
        <v>437</v>
      </c>
      <c r="C174" s="443" t="s">
        <v>305</v>
      </c>
      <c r="D174" s="444"/>
      <c r="E174" s="444"/>
      <c r="F174" s="444"/>
      <c r="G174" s="444"/>
      <c r="H174" s="444"/>
      <c r="I174" s="336">
        <v>1</v>
      </c>
      <c r="J174" s="327"/>
      <c r="K174" s="307"/>
      <c r="L174" s="307"/>
      <c r="M174" s="307"/>
      <c r="N174" s="307"/>
      <c r="O174" s="307"/>
      <c r="P174" s="307"/>
      <c r="Q174" s="307"/>
      <c r="R174" s="307"/>
      <c r="S174" s="6" t="b">
        <v>0</v>
      </c>
      <c r="T174" s="6" t="b">
        <v>1</v>
      </c>
      <c r="U174" s="6" t="b">
        <v>0</v>
      </c>
      <c r="V174" s="6">
        <f>COUNTIF(S$171:S174,TRUE)</f>
        <v>3</v>
      </c>
      <c r="W174" s="6">
        <f>COUNTIF(T$171:T174,TRUE)</f>
        <v>4</v>
      </c>
      <c r="X174" s="6">
        <f>COUNTIF(U$171:U174,TRUE)</f>
        <v>1</v>
      </c>
      <c r="Y174" s="293" t="str">
        <f t="shared" si="5"/>
        <v>土砂災害危険度情報「注意」</v>
      </c>
      <c r="Z174" s="293" t="str">
        <f t="shared" si="6"/>
        <v>参集職員への事前連絡(1分)</v>
      </c>
      <c r="AA174" s="293" t="str">
        <f t="shared" si="7"/>
        <v/>
      </c>
      <c r="AB174" s="6">
        <f t="shared" si="9"/>
        <v>4</v>
      </c>
      <c r="AC174" s="6" t="str">
        <f t="shared" si="8"/>
        <v>参集職員への事前連絡(1分)</v>
      </c>
    </row>
    <row r="175" spans="1:34" ht="15.95" customHeight="1" x14ac:dyDescent="0.15">
      <c r="A175" s="233"/>
      <c r="B175" s="325" t="s">
        <v>436</v>
      </c>
      <c r="C175" s="443" t="s">
        <v>311</v>
      </c>
      <c r="D175" s="444"/>
      <c r="E175" s="444"/>
      <c r="F175" s="444"/>
      <c r="G175" s="444"/>
      <c r="H175" s="444"/>
      <c r="I175" s="336">
        <v>1</v>
      </c>
      <c r="J175" s="327"/>
      <c r="K175" s="307"/>
      <c r="L175" s="307"/>
      <c r="M175" s="307"/>
      <c r="N175" s="307"/>
      <c r="O175" s="307"/>
      <c r="P175" s="307"/>
      <c r="Q175" s="307"/>
      <c r="R175" s="307"/>
      <c r="S175" s="6" t="b">
        <v>1</v>
      </c>
      <c r="T175" s="6" t="b">
        <v>1</v>
      </c>
      <c r="U175" s="6" t="b">
        <v>0</v>
      </c>
      <c r="V175" s="6">
        <f>COUNTIF(S$171:S175,TRUE)</f>
        <v>4</v>
      </c>
      <c r="W175" s="6">
        <f>COUNTIF(T$171:T175,TRUE)</f>
        <v>5</v>
      </c>
      <c r="X175" s="6">
        <f>COUNTIF(U$171:U175,TRUE)</f>
        <v>1</v>
      </c>
      <c r="Y175" s="293" t="str">
        <f t="shared" si="5"/>
        <v/>
      </c>
      <c r="Z175" s="293" t="str">
        <f t="shared" si="6"/>
        <v>持出し品のチェック(1分)</v>
      </c>
      <c r="AA175" s="293" t="str">
        <f t="shared" si="7"/>
        <v/>
      </c>
      <c r="AB175" s="6">
        <f t="shared" si="9"/>
        <v>5</v>
      </c>
      <c r="AC175" s="6" t="str">
        <f t="shared" si="8"/>
        <v>持出し品のチェック(1分)</v>
      </c>
    </row>
    <row r="176" spans="1:34" ht="15.95" customHeight="1" x14ac:dyDescent="0.15">
      <c r="A176" s="233"/>
      <c r="B176" s="326"/>
      <c r="C176" s="443" t="s">
        <v>306</v>
      </c>
      <c r="D176" s="444"/>
      <c r="E176" s="444"/>
      <c r="F176" s="444"/>
      <c r="G176" s="444"/>
      <c r="H176" s="444"/>
      <c r="I176" s="338">
        <v>5</v>
      </c>
      <c r="J176" s="327"/>
      <c r="K176" s="307"/>
      <c r="L176" s="307"/>
      <c r="M176" s="307"/>
      <c r="N176" s="307"/>
      <c r="O176" s="307"/>
      <c r="P176" s="307"/>
      <c r="Q176" s="307"/>
      <c r="R176" s="307"/>
      <c r="S176" s="6" t="b">
        <v>0</v>
      </c>
      <c r="T176" s="6" t="b">
        <v>1</v>
      </c>
      <c r="U176" s="6" t="b">
        <v>0</v>
      </c>
      <c r="V176" s="6">
        <f>COUNTIF(S$171:S176,TRUE)</f>
        <v>4</v>
      </c>
      <c r="W176" s="6">
        <f>COUNTIF(T$171:T176,TRUE)</f>
        <v>6</v>
      </c>
      <c r="X176" s="6">
        <f>COUNTIF(U$171:U176,TRUE)</f>
        <v>1</v>
      </c>
      <c r="Y176" s="293" t="str">
        <f t="shared" si="5"/>
        <v/>
      </c>
      <c r="Z176" s="293" t="str">
        <f t="shared" si="6"/>
        <v>避難路の確認(5分)</v>
      </c>
      <c r="AA176" s="293" t="str">
        <f t="shared" si="7"/>
        <v/>
      </c>
      <c r="AB176" s="6">
        <f t="shared" si="9"/>
        <v>6</v>
      </c>
      <c r="AC176" s="6" t="str">
        <f t="shared" si="8"/>
        <v>避難路の確認(5分)</v>
      </c>
    </row>
    <row r="177" spans="1:29" ht="15.95" customHeight="1" x14ac:dyDescent="0.15">
      <c r="A177" s="233"/>
      <c r="B177" s="326"/>
      <c r="C177" s="443" t="s">
        <v>417</v>
      </c>
      <c r="D177" s="444"/>
      <c r="E177" s="444"/>
      <c r="F177" s="444"/>
      <c r="G177" s="444"/>
      <c r="H177" s="444"/>
      <c r="I177" s="338">
        <v>10</v>
      </c>
      <c r="J177" s="327"/>
      <c r="K177" s="307"/>
      <c r="L177" s="307"/>
      <c r="M177" s="307"/>
      <c r="N177" s="307"/>
      <c r="O177" s="307"/>
      <c r="P177" s="307"/>
      <c r="Q177" s="307"/>
      <c r="R177" s="307"/>
      <c r="S177" s="6" t="b">
        <v>0</v>
      </c>
      <c r="T177" s="6" t="b">
        <v>1</v>
      </c>
      <c r="U177" s="6" t="b">
        <v>0</v>
      </c>
      <c r="V177" s="6">
        <f>COUNTIF(S$171:S177,TRUE)</f>
        <v>4</v>
      </c>
      <c r="W177" s="6">
        <f>COUNTIF(T$171:T177,TRUE)</f>
        <v>7</v>
      </c>
      <c r="X177" s="6">
        <f>COUNTIF(U$171:U177,TRUE)</f>
        <v>1</v>
      </c>
      <c r="Y177" s="293" t="str">
        <f t="shared" si="5"/>
        <v/>
      </c>
      <c r="Z177" s="293" t="str">
        <f t="shared" si="6"/>
        <v>利用者への注意喚起(10分)</v>
      </c>
      <c r="AA177" s="293" t="str">
        <f t="shared" si="7"/>
        <v/>
      </c>
      <c r="AB177" s="6">
        <f t="shared" si="9"/>
        <v>7</v>
      </c>
      <c r="AC177" s="6" t="str">
        <f t="shared" si="8"/>
        <v>利用者への注意喚起(10分)</v>
      </c>
    </row>
    <row r="178" spans="1:29" ht="15.95" customHeight="1" x14ac:dyDescent="0.15">
      <c r="A178" s="233"/>
      <c r="B178" s="326"/>
      <c r="C178" s="447"/>
      <c r="D178" s="448"/>
      <c r="E178" s="448"/>
      <c r="F178" s="448"/>
      <c r="G178" s="448"/>
      <c r="H178" s="448"/>
      <c r="I178" s="338"/>
      <c r="J178" s="327"/>
      <c r="K178" s="307"/>
      <c r="L178" s="307"/>
      <c r="M178" s="307"/>
      <c r="N178" s="307"/>
      <c r="O178" s="307"/>
      <c r="P178" s="307"/>
      <c r="Q178" s="307"/>
      <c r="R178" s="307"/>
      <c r="S178" s="6" t="b">
        <v>0</v>
      </c>
      <c r="T178" s="6" t="b">
        <v>0</v>
      </c>
      <c r="U178" s="6" t="b">
        <v>0</v>
      </c>
      <c r="V178" s="6">
        <f>COUNTIF(S$171:S178,TRUE)</f>
        <v>4</v>
      </c>
      <c r="W178" s="6">
        <f>COUNTIF(T$171:T178,TRUE)</f>
        <v>7</v>
      </c>
      <c r="X178" s="6">
        <f>COUNTIF(U$171:U178,TRUE)</f>
        <v>1</v>
      </c>
      <c r="Y178" s="293" t="str">
        <f t="shared" si="5"/>
        <v/>
      </c>
      <c r="Z178" s="293" t="str">
        <f t="shared" si="6"/>
        <v/>
      </c>
      <c r="AA178" s="293" t="str">
        <f t="shared" si="7"/>
        <v/>
      </c>
      <c r="AB178" s="6">
        <f t="shared" si="9"/>
        <v>8</v>
      </c>
      <c r="AC178" s="6" t="str">
        <f t="shared" si="8"/>
        <v>(分)</v>
      </c>
    </row>
    <row r="179" spans="1:29" ht="15.75" customHeight="1" x14ac:dyDescent="0.15">
      <c r="A179" s="233"/>
      <c r="B179" s="326"/>
      <c r="C179" s="447"/>
      <c r="D179" s="448"/>
      <c r="E179" s="448"/>
      <c r="F179" s="448"/>
      <c r="G179" s="448"/>
      <c r="H179" s="448"/>
      <c r="I179" s="338"/>
      <c r="J179" s="327"/>
      <c r="K179" s="307"/>
      <c r="L179" s="307"/>
      <c r="M179" s="307"/>
      <c r="N179" s="307"/>
      <c r="O179" s="307"/>
      <c r="P179" s="307"/>
      <c r="Q179" s="307"/>
      <c r="R179" s="307"/>
      <c r="S179" s="6" t="b">
        <v>0</v>
      </c>
      <c r="T179" s="6" t="b">
        <v>0</v>
      </c>
      <c r="U179" s="6" t="b">
        <v>0</v>
      </c>
      <c r="V179" s="6">
        <f>COUNTIF(S$171:S179,TRUE)</f>
        <v>4</v>
      </c>
      <c r="W179" s="6">
        <f>COUNTIF(T$171:T179,TRUE)</f>
        <v>7</v>
      </c>
      <c r="X179" s="6">
        <f>COUNTIF(U$171:U179,TRUE)</f>
        <v>1</v>
      </c>
      <c r="Y179" s="293" t="str">
        <f t="shared" si="5"/>
        <v/>
      </c>
      <c r="Z179" s="293" t="str">
        <f t="shared" si="6"/>
        <v/>
      </c>
      <c r="AA179" s="293" t="str">
        <f t="shared" si="7"/>
        <v/>
      </c>
      <c r="AB179" s="6">
        <f t="shared" si="9"/>
        <v>9</v>
      </c>
      <c r="AC179" s="6" t="str">
        <f t="shared" si="8"/>
        <v>(分)</v>
      </c>
    </row>
    <row r="180" spans="1:29" ht="15.95" customHeight="1" x14ac:dyDescent="0.15">
      <c r="A180" s="233"/>
      <c r="B180" s="326"/>
      <c r="C180" s="447"/>
      <c r="D180" s="448"/>
      <c r="E180" s="448"/>
      <c r="F180" s="448"/>
      <c r="G180" s="448"/>
      <c r="H180" s="448"/>
      <c r="I180" s="338"/>
      <c r="J180" s="327"/>
      <c r="K180" s="307"/>
      <c r="L180" s="307"/>
      <c r="M180" s="307"/>
      <c r="N180" s="307"/>
      <c r="O180" s="307"/>
      <c r="P180" s="307"/>
      <c r="Q180" s="307"/>
      <c r="R180" s="307"/>
      <c r="S180" s="6" t="b">
        <v>0</v>
      </c>
      <c r="T180" s="6" t="b">
        <v>0</v>
      </c>
      <c r="U180" s="6" t="b">
        <v>0</v>
      </c>
      <c r="V180" s="6">
        <f>COUNTIF(S$171:S180,TRUE)</f>
        <v>4</v>
      </c>
      <c r="W180" s="6">
        <f>COUNTIF(T$171:T180,TRUE)</f>
        <v>7</v>
      </c>
      <c r="X180" s="6">
        <f>COUNTIF(U$171:U180,TRUE)</f>
        <v>1</v>
      </c>
      <c r="Y180" s="293" t="str">
        <f t="shared" si="5"/>
        <v/>
      </c>
      <c r="Z180" s="293" t="str">
        <f t="shared" si="6"/>
        <v/>
      </c>
      <c r="AA180" s="293" t="str">
        <f t="shared" si="7"/>
        <v/>
      </c>
      <c r="AB180" s="6">
        <f t="shared" si="9"/>
        <v>10</v>
      </c>
      <c r="AC180" s="6" t="str">
        <f t="shared" si="8"/>
        <v>(分)</v>
      </c>
    </row>
    <row r="181" spans="1:29" ht="15.95" customHeight="1" x14ac:dyDescent="0.15">
      <c r="A181" s="233"/>
      <c r="B181" s="326"/>
      <c r="C181" s="447"/>
      <c r="D181" s="448"/>
      <c r="E181" s="448"/>
      <c r="F181" s="448"/>
      <c r="G181" s="448"/>
      <c r="H181" s="448"/>
      <c r="I181" s="338"/>
      <c r="J181" s="327"/>
      <c r="K181" s="307"/>
      <c r="L181" s="307"/>
      <c r="M181" s="307"/>
      <c r="N181" s="307"/>
      <c r="O181" s="307"/>
      <c r="P181" s="307"/>
      <c r="Q181" s="307"/>
      <c r="R181" s="307"/>
      <c r="S181" s="6" t="b">
        <v>0</v>
      </c>
      <c r="T181" s="6" t="b">
        <v>0</v>
      </c>
      <c r="U181" s="6" t="b">
        <v>0</v>
      </c>
      <c r="V181" s="6">
        <f>COUNTIF(S$171:S181,TRUE)</f>
        <v>4</v>
      </c>
      <c r="W181" s="6">
        <f>COUNTIF(T$171:T181,TRUE)</f>
        <v>7</v>
      </c>
      <c r="X181" s="6">
        <f>COUNTIF(U$171:U181,TRUE)</f>
        <v>1</v>
      </c>
      <c r="Y181" s="293" t="str">
        <f t="shared" si="5"/>
        <v/>
      </c>
      <c r="Z181" s="293" t="str">
        <f t="shared" si="6"/>
        <v/>
      </c>
      <c r="AA181" s="293" t="str">
        <f t="shared" si="7"/>
        <v/>
      </c>
      <c r="AB181" s="6">
        <f t="shared" si="9"/>
        <v>11</v>
      </c>
      <c r="AC181" s="6" t="str">
        <f t="shared" si="8"/>
        <v>(分)</v>
      </c>
    </row>
    <row r="182" spans="1:29" ht="15.95" customHeight="1" x14ac:dyDescent="0.15">
      <c r="A182" s="233"/>
      <c r="B182" s="326"/>
      <c r="C182" s="447"/>
      <c r="D182" s="448"/>
      <c r="E182" s="448"/>
      <c r="F182" s="448"/>
      <c r="G182" s="448"/>
      <c r="H182" s="448"/>
      <c r="I182" s="338"/>
      <c r="J182" s="327"/>
      <c r="K182" s="307"/>
      <c r="L182" s="307"/>
      <c r="M182" s="307"/>
      <c r="N182" s="307"/>
      <c r="O182" s="307"/>
      <c r="P182" s="307"/>
      <c r="Q182" s="307"/>
      <c r="R182" s="307"/>
      <c r="S182" s="6" t="b">
        <v>0</v>
      </c>
      <c r="T182" s="6" t="b">
        <v>0</v>
      </c>
      <c r="U182" s="6" t="b">
        <v>0</v>
      </c>
      <c r="V182" s="6">
        <f>COUNTIF(S$171:S182,TRUE)</f>
        <v>4</v>
      </c>
      <c r="W182" s="6">
        <f>COUNTIF(T$171:T182,TRUE)</f>
        <v>7</v>
      </c>
      <c r="X182" s="6">
        <f>COUNTIF(U$171:U182,TRUE)</f>
        <v>1</v>
      </c>
      <c r="Y182" s="293" t="str">
        <f t="shared" si="5"/>
        <v/>
      </c>
      <c r="Z182" s="293" t="str">
        <f t="shared" si="6"/>
        <v/>
      </c>
      <c r="AA182" s="293" t="str">
        <f t="shared" si="7"/>
        <v/>
      </c>
      <c r="AB182" s="6">
        <f t="shared" si="9"/>
        <v>12</v>
      </c>
      <c r="AC182" s="6" t="str">
        <f t="shared" si="8"/>
        <v>(分)</v>
      </c>
    </row>
    <row r="183" spans="1:29" ht="15.95" customHeight="1" x14ac:dyDescent="0.15">
      <c r="A183" s="233"/>
      <c r="B183" s="326"/>
      <c r="C183" s="447"/>
      <c r="D183" s="448"/>
      <c r="E183" s="448"/>
      <c r="F183" s="448"/>
      <c r="G183" s="448"/>
      <c r="H183" s="448"/>
      <c r="I183" s="338"/>
      <c r="J183" s="327"/>
      <c r="K183" s="307"/>
      <c r="L183" s="307"/>
      <c r="M183" s="307"/>
      <c r="N183" s="307"/>
      <c r="O183" s="307"/>
      <c r="P183" s="307"/>
      <c r="Q183" s="307"/>
      <c r="R183" s="307"/>
      <c r="S183" s="6" t="b">
        <v>0</v>
      </c>
      <c r="T183" s="6" t="b">
        <v>0</v>
      </c>
      <c r="U183" s="6" t="b">
        <v>0</v>
      </c>
      <c r="V183" s="6">
        <f>COUNTIF(S$171:S183,TRUE)</f>
        <v>4</v>
      </c>
      <c r="W183" s="6">
        <f>COUNTIF(T$171:T183,TRUE)</f>
        <v>7</v>
      </c>
      <c r="X183" s="6">
        <f>COUNTIF(U$171:U183,TRUE)</f>
        <v>1</v>
      </c>
      <c r="Y183" s="293" t="str">
        <f t="shared" si="5"/>
        <v/>
      </c>
      <c r="Z183" s="293" t="str">
        <f t="shared" si="6"/>
        <v/>
      </c>
      <c r="AA183" s="293" t="str">
        <f t="shared" si="7"/>
        <v/>
      </c>
      <c r="AB183" s="6">
        <f t="shared" si="9"/>
        <v>13</v>
      </c>
      <c r="AC183" s="6" t="str">
        <f t="shared" si="8"/>
        <v>(分)</v>
      </c>
    </row>
    <row r="184" spans="1:29" ht="15.95" customHeight="1" thickBot="1" x14ac:dyDescent="0.2">
      <c r="A184" s="233"/>
      <c r="B184" s="328"/>
      <c r="C184" s="449"/>
      <c r="D184" s="450"/>
      <c r="E184" s="450"/>
      <c r="F184" s="450"/>
      <c r="G184" s="450"/>
      <c r="H184" s="450"/>
      <c r="I184" s="362"/>
      <c r="J184" s="329"/>
      <c r="K184" s="307"/>
      <c r="L184" s="307"/>
      <c r="M184" s="307"/>
      <c r="N184" s="307"/>
      <c r="O184" s="307"/>
      <c r="P184" s="307"/>
      <c r="Q184" s="307"/>
      <c r="R184" s="307"/>
      <c r="S184" s="6" t="b">
        <v>0</v>
      </c>
      <c r="T184" s="6" t="b">
        <v>0</v>
      </c>
      <c r="U184" s="6" t="b">
        <v>0</v>
      </c>
      <c r="V184" s="6">
        <f>COUNTIF(S$171:S184,TRUE)</f>
        <v>4</v>
      </c>
      <c r="W184" s="6">
        <f>COUNTIF(T$171:T184,TRUE)</f>
        <v>7</v>
      </c>
      <c r="X184" s="6">
        <f>COUNTIF(U$171:U184,TRUE)</f>
        <v>1</v>
      </c>
      <c r="Y184" s="293" t="str">
        <f t="shared" si="5"/>
        <v/>
      </c>
      <c r="Z184" s="293" t="str">
        <f t="shared" si="6"/>
        <v/>
      </c>
      <c r="AA184" s="293" t="str">
        <f t="shared" si="7"/>
        <v/>
      </c>
      <c r="AB184" s="6">
        <f t="shared" si="9"/>
        <v>14</v>
      </c>
      <c r="AC184" s="6" t="str">
        <f t="shared" si="8"/>
        <v>(分)</v>
      </c>
    </row>
    <row r="185" spans="1:29" ht="15.95" customHeight="1" thickBot="1" x14ac:dyDescent="0.2">
      <c r="A185" s="233"/>
      <c r="B185" s="330"/>
      <c r="C185" s="334"/>
      <c r="D185" s="334"/>
      <c r="E185" s="334"/>
      <c r="F185" s="334"/>
      <c r="G185" s="334"/>
      <c r="H185" s="334"/>
      <c r="I185" s="334"/>
      <c r="J185" s="332"/>
      <c r="K185" s="307"/>
      <c r="L185" s="307"/>
      <c r="M185" s="307"/>
      <c r="N185" s="307"/>
      <c r="O185" s="307"/>
      <c r="P185" s="307"/>
      <c r="Q185" s="307"/>
      <c r="R185" s="307"/>
      <c r="Y185" s="293"/>
      <c r="Z185" s="293"/>
      <c r="AA185" s="293"/>
    </row>
    <row r="186" spans="1:29" ht="15.95" customHeight="1" x14ac:dyDescent="0.15">
      <c r="A186" s="233"/>
      <c r="B186" s="324" t="s">
        <v>343</v>
      </c>
      <c r="C186" s="453" t="s">
        <v>278</v>
      </c>
      <c r="D186" s="454"/>
      <c r="E186" s="454"/>
      <c r="F186" s="454"/>
      <c r="G186" s="454"/>
      <c r="H186" s="454"/>
      <c r="I186" s="335">
        <v>20</v>
      </c>
      <c r="J186" s="398" t="s">
        <v>404</v>
      </c>
      <c r="K186" s="307"/>
      <c r="L186" s="307"/>
      <c r="M186" s="307"/>
      <c r="N186" s="307"/>
      <c r="O186" s="307"/>
      <c r="P186" s="307"/>
      <c r="Q186" s="307"/>
      <c r="R186" s="307"/>
      <c r="S186" s="6" t="b">
        <v>1</v>
      </c>
      <c r="T186" s="6" t="b">
        <v>1</v>
      </c>
      <c r="U186" s="6" t="b">
        <v>1</v>
      </c>
      <c r="V186" s="6">
        <f>COUNTIF(S$186:S186,TRUE)</f>
        <v>1</v>
      </c>
      <c r="W186" s="6">
        <f>COUNTIF(T$186:T186,TRUE)</f>
        <v>1</v>
      </c>
      <c r="X186" s="6">
        <f>COUNTIF(U$186:U186,TRUE)</f>
        <v>1</v>
      </c>
      <c r="Y186" s="293" t="str">
        <f>IFERROR(INDEX(B$186:B$199,MATCH($AB186,V$186:V$199,0),1),"")</f>
        <v>大雨警報</v>
      </c>
      <c r="Z186" s="293" t="str">
        <f>IFERROR(INDEX(AC$186:AC$199,MATCH($AB186,W$186:W$199,0),1),"")</f>
        <v>職員の参集(20分)</v>
      </c>
      <c r="AA186" s="293" t="str">
        <f>IFERROR(INDEX(J$186:J$199,MATCH($AB186,X$186:X$199,0),1),"")</f>
        <v>院長、施設長</v>
      </c>
      <c r="AB186" s="6">
        <f t="shared" ref="AB186:AB222" si="10">AB185+1</f>
        <v>1</v>
      </c>
      <c r="AC186" s="6" t="str">
        <f>CONCATENATE(C186,"(",I186,"分)")</f>
        <v>職員の参集(20分)</v>
      </c>
    </row>
    <row r="187" spans="1:29" ht="15.95" customHeight="1" x14ac:dyDescent="0.15">
      <c r="A187" s="233"/>
      <c r="B187" s="333" t="s">
        <v>344</v>
      </c>
      <c r="C187" s="443" t="s">
        <v>307</v>
      </c>
      <c r="D187" s="444"/>
      <c r="E187" s="444"/>
      <c r="F187" s="444"/>
      <c r="G187" s="444"/>
      <c r="H187" s="444"/>
      <c r="I187" s="336">
        <v>20</v>
      </c>
      <c r="J187" s="399" t="s">
        <v>405</v>
      </c>
      <c r="K187" s="307"/>
      <c r="L187" s="307"/>
      <c r="M187" s="307"/>
      <c r="N187" s="307"/>
      <c r="O187" s="307"/>
      <c r="P187" s="307"/>
      <c r="Q187" s="307"/>
      <c r="R187" s="307"/>
      <c r="S187" s="6" t="b">
        <v>1</v>
      </c>
      <c r="T187" s="6" t="b">
        <v>1</v>
      </c>
      <c r="U187" s="6" t="b">
        <v>1</v>
      </c>
      <c r="V187" s="6">
        <f>COUNTIF(S$186:S187,TRUE)</f>
        <v>2</v>
      </c>
      <c r="W187" s="6">
        <f>COUNTIF(T$186:T187,TRUE)</f>
        <v>2</v>
      </c>
      <c r="X187" s="6">
        <f>COUNTIF(U$186:U187,TRUE)</f>
        <v>2</v>
      </c>
      <c r="Y187" s="293" t="str">
        <f t="shared" ref="Y187:Y199" si="11">IFERROR(INDEX(B$186:B$199,MATCH($AB187,V$186:V$199,0),1),"")</f>
        <v>洪水警報</v>
      </c>
      <c r="Z187" s="293" t="str">
        <f t="shared" ref="Z187:Z199" si="12">IFERROR(INDEX(AC$186:AC$199,MATCH($AB187,W$186:W$199,0),1),"")</f>
        <v>土嚢の設置(20分)</v>
      </c>
      <c r="AA187" s="293" t="str">
        <f t="shared" ref="AA187:AA199" si="13">IFERROR(INDEX(J$186:J$199,MATCH($AB187,X$186:X$199,0),1),"")</f>
        <v>各班任</v>
      </c>
      <c r="AB187" s="6">
        <f t="shared" si="10"/>
        <v>2</v>
      </c>
      <c r="AC187" s="6" t="str">
        <f>CONCATENATE(C187,"(",I187,"分)")</f>
        <v>土嚢の設置(20分)</v>
      </c>
    </row>
    <row r="188" spans="1:29" ht="15.95" customHeight="1" x14ac:dyDescent="0.15">
      <c r="A188" s="233"/>
      <c r="B188" s="325" t="s">
        <v>376</v>
      </c>
      <c r="C188" s="443" t="s">
        <v>308</v>
      </c>
      <c r="D188" s="444"/>
      <c r="E188" s="444"/>
      <c r="F188" s="444"/>
      <c r="G188" s="444"/>
      <c r="H188" s="444"/>
      <c r="I188" s="336">
        <v>30</v>
      </c>
      <c r="J188" s="399" t="s">
        <v>281</v>
      </c>
      <c r="K188" s="307"/>
      <c r="L188" s="307"/>
      <c r="M188" s="307"/>
      <c r="N188" s="307"/>
      <c r="O188" s="307"/>
      <c r="P188" s="307"/>
      <c r="Q188" s="307"/>
      <c r="R188" s="307"/>
      <c r="S188" s="6" t="b">
        <v>1</v>
      </c>
      <c r="T188" s="6" t="b">
        <v>1</v>
      </c>
      <c r="U188" s="6" t="b">
        <v>1</v>
      </c>
      <c r="V188" s="6">
        <f>COUNTIF(S$186:S188,TRUE)</f>
        <v>3</v>
      </c>
      <c r="W188" s="6">
        <f>COUNTIF(T$186:T188,TRUE)</f>
        <v>3</v>
      </c>
      <c r="X188" s="6">
        <f>COUNTIF(U$186:U188,TRUE)</f>
        <v>3</v>
      </c>
      <c r="Y188" s="293" t="str">
        <f t="shared" si="11"/>
        <v>土砂災害危険度情報「警戒」</v>
      </c>
      <c r="Z188" s="293" t="str">
        <f t="shared" si="12"/>
        <v>止水板の設置(30分)</v>
      </c>
      <c r="AA188" s="293" t="str">
        <f t="shared" si="13"/>
        <v>主任</v>
      </c>
      <c r="AB188" s="6">
        <f t="shared" si="10"/>
        <v>3</v>
      </c>
      <c r="AC188" s="6" t="str">
        <f>CONCATENATE(C188,"(",I188,"分)")</f>
        <v>止水板の設置(30分)</v>
      </c>
    </row>
    <row r="189" spans="1:29" ht="15.95" customHeight="1" x14ac:dyDescent="0.15">
      <c r="A189" s="233"/>
      <c r="B189" s="326"/>
      <c r="C189" s="443" t="s">
        <v>309</v>
      </c>
      <c r="D189" s="444"/>
      <c r="E189" s="444"/>
      <c r="F189" s="444"/>
      <c r="G189" s="444"/>
      <c r="H189" s="444"/>
      <c r="I189" s="336">
        <v>3</v>
      </c>
      <c r="J189" s="327"/>
      <c r="K189" s="307"/>
      <c r="L189" s="307"/>
      <c r="M189" s="307"/>
      <c r="N189" s="307"/>
      <c r="O189" s="307"/>
      <c r="P189" s="307"/>
      <c r="Q189" s="307"/>
      <c r="R189" s="307"/>
      <c r="S189" s="6" t="b">
        <v>0</v>
      </c>
      <c r="T189" s="6" t="b">
        <v>1</v>
      </c>
      <c r="U189" s="6" t="b">
        <v>0</v>
      </c>
      <c r="V189" s="6">
        <f>COUNTIF(S$186:S189,TRUE)</f>
        <v>3</v>
      </c>
      <c r="W189" s="6">
        <f>COUNTIF(T$186:T189,TRUE)</f>
        <v>4</v>
      </c>
      <c r="X189" s="6">
        <f>COUNTIF(U$186:U189,TRUE)</f>
        <v>3</v>
      </c>
      <c r="Y189" s="293" t="str">
        <f t="shared" si="11"/>
        <v/>
      </c>
      <c r="Z189" s="293" t="str">
        <f t="shared" si="12"/>
        <v>重要備品、設備の退避(3分)</v>
      </c>
      <c r="AA189" s="293" t="str">
        <f t="shared" si="13"/>
        <v/>
      </c>
      <c r="AB189" s="6">
        <f t="shared" si="10"/>
        <v>4</v>
      </c>
      <c r="AC189" s="6" t="str">
        <f t="shared" ref="AC189:AC193" si="14">CONCATENATE(C189,"(",I189,"分)")</f>
        <v>重要備品、設備の退避(3分)</v>
      </c>
    </row>
    <row r="190" spans="1:29" ht="15.95" customHeight="1" x14ac:dyDescent="0.15">
      <c r="A190" s="233"/>
      <c r="B190" s="326"/>
      <c r="C190" s="443" t="s">
        <v>418</v>
      </c>
      <c r="D190" s="444"/>
      <c r="E190" s="444"/>
      <c r="F190" s="444"/>
      <c r="G190" s="444"/>
      <c r="H190" s="444"/>
      <c r="I190" s="336">
        <v>3</v>
      </c>
      <c r="J190" s="327"/>
      <c r="K190" s="307"/>
      <c r="L190" s="307"/>
      <c r="M190" s="307"/>
      <c r="N190" s="307"/>
      <c r="O190" s="307"/>
      <c r="P190" s="307"/>
      <c r="Q190" s="307"/>
      <c r="R190" s="307"/>
      <c r="S190" s="6" t="b">
        <v>0</v>
      </c>
      <c r="T190" s="6" t="b">
        <v>1</v>
      </c>
      <c r="U190" s="6" t="b">
        <v>0</v>
      </c>
      <c r="V190" s="6">
        <f>COUNTIF(S$186:S190,TRUE)</f>
        <v>3</v>
      </c>
      <c r="W190" s="6">
        <f>COUNTIF(T$186:T190,TRUE)</f>
        <v>5</v>
      </c>
      <c r="X190" s="6">
        <f>COUNTIF(U$186:U190,TRUE)</f>
        <v>3</v>
      </c>
      <c r="Y190" s="293" t="str">
        <f t="shared" si="11"/>
        <v/>
      </c>
      <c r="Z190" s="293" t="str">
        <f t="shared" si="12"/>
        <v>利用者家族(保護者)への事前連絡(3分)</v>
      </c>
      <c r="AA190" s="293" t="str">
        <f t="shared" si="13"/>
        <v/>
      </c>
      <c r="AB190" s="6">
        <f t="shared" si="10"/>
        <v>5</v>
      </c>
      <c r="AC190" s="6" t="str">
        <f t="shared" si="14"/>
        <v>利用者家族(保護者)への事前連絡(3分)</v>
      </c>
    </row>
    <row r="191" spans="1:29" ht="15.95" customHeight="1" x14ac:dyDescent="0.15">
      <c r="A191" s="233"/>
      <c r="B191" s="326"/>
      <c r="C191" s="443" t="s">
        <v>419</v>
      </c>
      <c r="D191" s="444"/>
      <c r="E191" s="444"/>
      <c r="F191" s="444"/>
      <c r="G191" s="444"/>
      <c r="H191" s="444"/>
      <c r="I191" s="336">
        <v>3</v>
      </c>
      <c r="J191" s="327"/>
      <c r="K191" s="307"/>
      <c r="L191" s="307"/>
      <c r="M191" s="307"/>
      <c r="N191" s="307"/>
      <c r="O191" s="307"/>
      <c r="P191" s="307"/>
      <c r="Q191" s="307"/>
      <c r="R191" s="307"/>
      <c r="S191" s="6" t="b">
        <v>0</v>
      </c>
      <c r="T191" s="6" t="b">
        <v>1</v>
      </c>
      <c r="U191" s="6" t="b">
        <v>0</v>
      </c>
      <c r="V191" s="6">
        <f>COUNTIF(S$186:S191,TRUE)</f>
        <v>3</v>
      </c>
      <c r="W191" s="6">
        <f>COUNTIF(T$186:T191,TRUE)</f>
        <v>6</v>
      </c>
      <c r="X191" s="6">
        <f>COUNTIF(U$186:U191,TRUE)</f>
        <v>3</v>
      </c>
      <c r="Y191" s="293" t="str">
        <f t="shared" si="11"/>
        <v/>
      </c>
      <c r="Z191" s="293" t="str">
        <f t="shared" si="12"/>
        <v>利用者家族(保護者)への引渡し(3分)</v>
      </c>
      <c r="AA191" s="293" t="str">
        <f t="shared" si="13"/>
        <v/>
      </c>
      <c r="AB191" s="6">
        <f t="shared" si="10"/>
        <v>6</v>
      </c>
      <c r="AC191" s="6" t="str">
        <f t="shared" si="14"/>
        <v>利用者家族(保護者)への引渡し(3分)</v>
      </c>
    </row>
    <row r="192" spans="1:29" ht="15.95" customHeight="1" x14ac:dyDescent="0.15">
      <c r="A192" s="233"/>
      <c r="B192" s="326"/>
      <c r="C192" s="443" t="s">
        <v>310</v>
      </c>
      <c r="D192" s="444"/>
      <c r="E192" s="444"/>
      <c r="F192" s="444"/>
      <c r="G192" s="444"/>
      <c r="H192" s="444"/>
      <c r="I192" s="336">
        <v>3</v>
      </c>
      <c r="J192" s="327"/>
      <c r="K192" s="307"/>
      <c r="L192" s="307"/>
      <c r="M192" s="307"/>
      <c r="N192" s="307"/>
      <c r="O192" s="307"/>
      <c r="P192" s="307"/>
      <c r="Q192" s="307"/>
      <c r="R192" s="307"/>
      <c r="S192" s="6" t="b">
        <v>0</v>
      </c>
      <c r="T192" s="6" t="b">
        <v>1</v>
      </c>
      <c r="U192" s="6" t="b">
        <v>0</v>
      </c>
      <c r="V192" s="6">
        <f>COUNTIF(S$186:S192,TRUE)</f>
        <v>3</v>
      </c>
      <c r="W192" s="6">
        <f>COUNTIF(T$186:T192,TRUE)</f>
        <v>7</v>
      </c>
      <c r="X192" s="6">
        <f>COUNTIF(U$186:U192,TRUE)</f>
        <v>3</v>
      </c>
      <c r="Y192" s="293" t="str">
        <f t="shared" si="11"/>
        <v/>
      </c>
      <c r="Z192" s="293" t="str">
        <f t="shared" si="12"/>
        <v>持出し品の準備(3分)</v>
      </c>
      <c r="AA192" s="293" t="str">
        <f t="shared" si="13"/>
        <v/>
      </c>
      <c r="AB192" s="6">
        <f t="shared" si="10"/>
        <v>7</v>
      </c>
      <c r="AC192" s="6" t="str">
        <f t="shared" si="14"/>
        <v>持出し品の準備(3分)</v>
      </c>
    </row>
    <row r="193" spans="1:29" ht="15.95" customHeight="1" x14ac:dyDescent="0.15">
      <c r="A193" s="233"/>
      <c r="B193" s="326"/>
      <c r="C193" s="443" t="s">
        <v>406</v>
      </c>
      <c r="D193" s="444"/>
      <c r="E193" s="444"/>
      <c r="F193" s="444"/>
      <c r="G193" s="444"/>
      <c r="H193" s="444"/>
      <c r="I193" s="336">
        <v>3</v>
      </c>
      <c r="J193" s="327"/>
      <c r="K193" s="307"/>
      <c r="L193" s="307"/>
      <c r="M193" s="307"/>
      <c r="N193" s="307"/>
      <c r="O193" s="307"/>
      <c r="P193" s="307"/>
      <c r="Q193" s="307"/>
      <c r="R193" s="307"/>
      <c r="S193" s="6" t="b">
        <v>0</v>
      </c>
      <c r="T193" s="6" t="b">
        <v>1</v>
      </c>
      <c r="U193" s="6" t="b">
        <v>0</v>
      </c>
      <c r="V193" s="6">
        <f>COUNTIF(S$186:S193,TRUE)</f>
        <v>3</v>
      </c>
      <c r="W193" s="6">
        <f>COUNTIF(T$186:T193,TRUE)</f>
        <v>8</v>
      </c>
      <c r="X193" s="6">
        <f>COUNTIF(U$186:U193,TRUE)</f>
        <v>3</v>
      </c>
      <c r="Y193" s="293" t="str">
        <f t="shared" si="11"/>
        <v/>
      </c>
      <c r="Z193" s="293" t="str">
        <f t="shared" si="12"/>
        <v>外来診療休止の判断(3分)</v>
      </c>
      <c r="AA193" s="293" t="str">
        <f t="shared" si="13"/>
        <v/>
      </c>
      <c r="AB193" s="6">
        <f t="shared" si="10"/>
        <v>8</v>
      </c>
      <c r="AC193" s="6" t="str">
        <f t="shared" si="14"/>
        <v>外来診療休止の判断(3分)</v>
      </c>
    </row>
    <row r="194" spans="1:29" ht="15.95" customHeight="1" x14ac:dyDescent="0.15">
      <c r="A194" s="233"/>
      <c r="B194" s="326"/>
      <c r="C194" s="443" t="s">
        <v>312</v>
      </c>
      <c r="D194" s="444"/>
      <c r="E194" s="444"/>
      <c r="F194" s="444"/>
      <c r="G194" s="444"/>
      <c r="H194" s="444"/>
      <c r="I194" s="336">
        <v>3</v>
      </c>
      <c r="J194" s="327"/>
      <c r="K194" s="307"/>
      <c r="L194" s="307"/>
      <c r="M194" s="307"/>
      <c r="N194" s="307"/>
      <c r="O194" s="307"/>
      <c r="P194" s="307"/>
      <c r="Q194" s="307"/>
      <c r="R194" s="307"/>
      <c r="S194" s="6" t="b">
        <v>0</v>
      </c>
      <c r="T194" s="6" t="b">
        <v>1</v>
      </c>
      <c r="U194" s="6" t="b">
        <v>0</v>
      </c>
      <c r="V194" s="6">
        <f>COUNTIF(S$186:S194,TRUE)</f>
        <v>3</v>
      </c>
      <c r="W194" s="6">
        <f>COUNTIF(T$186:T194,TRUE)</f>
        <v>9</v>
      </c>
      <c r="X194" s="6">
        <f>COUNTIF(U$186:U194,TRUE)</f>
        <v>3</v>
      </c>
      <c r="Y194" s="293" t="str">
        <f t="shared" si="11"/>
        <v/>
      </c>
      <c r="Z194" s="293" t="str">
        <f t="shared" si="12"/>
        <v>持出し品を車両への積込(3分)</v>
      </c>
      <c r="AA194" s="293" t="str">
        <f t="shared" si="13"/>
        <v/>
      </c>
      <c r="AB194" s="6">
        <f t="shared" si="10"/>
        <v>9</v>
      </c>
      <c r="AC194" s="6" t="str">
        <f>CONCATENATE(C194,"(",I194,"分)")</f>
        <v>持出し品を車両への積込(3分)</v>
      </c>
    </row>
    <row r="195" spans="1:29" ht="15.95" customHeight="1" x14ac:dyDescent="0.15">
      <c r="A195" s="233"/>
      <c r="B195" s="326"/>
      <c r="C195" s="461" t="s">
        <v>280</v>
      </c>
      <c r="D195" s="462"/>
      <c r="E195" s="462"/>
      <c r="F195" s="462"/>
      <c r="G195" s="462"/>
      <c r="H195" s="462"/>
      <c r="I195" s="336">
        <v>5</v>
      </c>
      <c r="J195" s="327"/>
      <c r="K195" s="307"/>
      <c r="L195" s="307"/>
      <c r="M195" s="307"/>
      <c r="N195" s="307"/>
      <c r="O195" s="307"/>
      <c r="P195" s="307"/>
      <c r="Q195" s="307"/>
      <c r="R195" s="307"/>
      <c r="S195" s="6" t="b">
        <v>0</v>
      </c>
      <c r="T195" s="6" t="b">
        <v>1</v>
      </c>
      <c r="U195" s="6" t="b">
        <v>0</v>
      </c>
      <c r="V195" s="6">
        <f>COUNTIF(S$186:S195,TRUE)</f>
        <v>3</v>
      </c>
      <c r="W195" s="6">
        <f>COUNTIF(T$186:T195,TRUE)</f>
        <v>10</v>
      </c>
      <c r="X195" s="6">
        <f>COUNTIF(U$186:U195,TRUE)</f>
        <v>3</v>
      </c>
      <c r="Y195" s="293" t="str">
        <f t="shared" si="11"/>
        <v/>
      </c>
      <c r="Z195" s="293" t="str">
        <f t="shared" si="12"/>
        <v>避難経路の確認(5分)</v>
      </c>
      <c r="AA195" s="293" t="str">
        <f t="shared" si="13"/>
        <v/>
      </c>
      <c r="AB195" s="6">
        <f t="shared" si="10"/>
        <v>10</v>
      </c>
      <c r="AC195" s="6" t="str">
        <f t="shared" ref="AC195:AC199" si="15">CONCATENATE(C195,"(",I195,"分)")</f>
        <v>避難経路の確認(5分)</v>
      </c>
    </row>
    <row r="196" spans="1:29" ht="15.95" customHeight="1" x14ac:dyDescent="0.15">
      <c r="A196" s="233"/>
      <c r="B196" s="326"/>
      <c r="C196" s="447"/>
      <c r="D196" s="448"/>
      <c r="E196" s="448"/>
      <c r="F196" s="448"/>
      <c r="G196" s="448"/>
      <c r="H196" s="448"/>
      <c r="I196" s="336"/>
      <c r="J196" s="327"/>
      <c r="K196" s="307"/>
      <c r="L196" s="307"/>
      <c r="M196" s="307"/>
      <c r="N196" s="307"/>
      <c r="O196" s="307"/>
      <c r="P196" s="307"/>
      <c r="Q196" s="307"/>
      <c r="R196" s="307"/>
      <c r="S196" s="6" t="b">
        <v>0</v>
      </c>
      <c r="T196" s="6" t="b">
        <v>0</v>
      </c>
      <c r="U196" s="6" t="b">
        <v>0</v>
      </c>
      <c r="V196" s="6">
        <f>COUNTIF(S$186:S196,TRUE)</f>
        <v>3</v>
      </c>
      <c r="W196" s="6">
        <f>COUNTIF(T$186:T196,TRUE)</f>
        <v>10</v>
      </c>
      <c r="X196" s="6">
        <f>COUNTIF(U$186:U196,TRUE)</f>
        <v>3</v>
      </c>
      <c r="Y196" s="293" t="str">
        <f t="shared" si="11"/>
        <v/>
      </c>
      <c r="Z196" s="293" t="str">
        <f t="shared" si="12"/>
        <v/>
      </c>
      <c r="AA196" s="293" t="str">
        <f t="shared" si="13"/>
        <v/>
      </c>
      <c r="AB196" s="6">
        <f t="shared" si="10"/>
        <v>11</v>
      </c>
      <c r="AC196" s="6" t="str">
        <f t="shared" si="15"/>
        <v>(分)</v>
      </c>
    </row>
    <row r="197" spans="1:29" ht="15.95" customHeight="1" x14ac:dyDescent="0.15">
      <c r="A197" s="233"/>
      <c r="B197" s="326"/>
      <c r="C197" s="447"/>
      <c r="D197" s="448"/>
      <c r="E197" s="448"/>
      <c r="F197" s="448"/>
      <c r="G197" s="448"/>
      <c r="H197" s="448"/>
      <c r="I197" s="336"/>
      <c r="J197" s="327"/>
      <c r="K197" s="307"/>
      <c r="L197" s="307"/>
      <c r="M197" s="307"/>
      <c r="N197" s="307"/>
      <c r="O197" s="307"/>
      <c r="P197" s="307"/>
      <c r="Q197" s="307"/>
      <c r="R197" s="307"/>
      <c r="S197" s="6" t="b">
        <v>0</v>
      </c>
      <c r="T197" s="6" t="b">
        <v>0</v>
      </c>
      <c r="U197" s="6" t="b">
        <v>0</v>
      </c>
      <c r="V197" s="6">
        <f>COUNTIF(S$186:S197,TRUE)</f>
        <v>3</v>
      </c>
      <c r="W197" s="6">
        <f>COUNTIF(T$186:T197,TRUE)</f>
        <v>10</v>
      </c>
      <c r="X197" s="6">
        <f>COUNTIF(U$186:U197,TRUE)</f>
        <v>3</v>
      </c>
      <c r="Y197" s="293" t="str">
        <f t="shared" si="11"/>
        <v/>
      </c>
      <c r="Z197" s="293" t="str">
        <f t="shared" si="12"/>
        <v/>
      </c>
      <c r="AA197" s="293" t="str">
        <f t="shared" si="13"/>
        <v/>
      </c>
      <c r="AB197" s="6">
        <f t="shared" si="10"/>
        <v>12</v>
      </c>
      <c r="AC197" s="6" t="str">
        <f t="shared" si="15"/>
        <v>(分)</v>
      </c>
    </row>
    <row r="198" spans="1:29" ht="15.95" customHeight="1" x14ac:dyDescent="0.15">
      <c r="A198" s="233"/>
      <c r="B198" s="326"/>
      <c r="C198" s="447"/>
      <c r="D198" s="448"/>
      <c r="E198" s="448"/>
      <c r="F198" s="448"/>
      <c r="G198" s="448"/>
      <c r="H198" s="448"/>
      <c r="I198" s="336"/>
      <c r="J198" s="327"/>
      <c r="K198" s="307"/>
      <c r="L198" s="307"/>
      <c r="M198" s="307"/>
      <c r="N198" s="307"/>
      <c r="O198" s="307"/>
      <c r="P198" s="307"/>
      <c r="Q198" s="307"/>
      <c r="R198" s="307"/>
      <c r="S198" s="6" t="b">
        <v>0</v>
      </c>
      <c r="T198" s="6" t="b">
        <v>0</v>
      </c>
      <c r="U198" s="6" t="b">
        <v>0</v>
      </c>
      <c r="V198" s="6">
        <f>COUNTIF(S$186:S198,TRUE)</f>
        <v>3</v>
      </c>
      <c r="W198" s="6">
        <f>COUNTIF(T$186:T198,TRUE)</f>
        <v>10</v>
      </c>
      <c r="X198" s="6">
        <f>COUNTIF(U$186:U198,TRUE)</f>
        <v>3</v>
      </c>
      <c r="Y198" s="293" t="str">
        <f t="shared" si="11"/>
        <v/>
      </c>
      <c r="Z198" s="293" t="str">
        <f t="shared" si="12"/>
        <v/>
      </c>
      <c r="AA198" s="293" t="str">
        <f t="shared" si="13"/>
        <v/>
      </c>
      <c r="AB198" s="6">
        <f t="shared" si="10"/>
        <v>13</v>
      </c>
      <c r="AC198" s="6" t="str">
        <f t="shared" si="15"/>
        <v>(分)</v>
      </c>
    </row>
    <row r="199" spans="1:29" ht="15.95" customHeight="1" thickBot="1" x14ac:dyDescent="0.2">
      <c r="A199" s="233"/>
      <c r="B199" s="328"/>
      <c r="C199" s="449"/>
      <c r="D199" s="450"/>
      <c r="E199" s="450"/>
      <c r="F199" s="450"/>
      <c r="G199" s="450"/>
      <c r="H199" s="450"/>
      <c r="I199" s="337"/>
      <c r="J199" s="329"/>
      <c r="K199" s="307"/>
      <c r="L199" s="307"/>
      <c r="M199" s="307"/>
      <c r="N199" s="307"/>
      <c r="O199" s="307"/>
      <c r="P199" s="307"/>
      <c r="Q199" s="307"/>
      <c r="R199" s="307"/>
      <c r="S199" s="6" t="b">
        <v>0</v>
      </c>
      <c r="T199" s="6" t="b">
        <v>0</v>
      </c>
      <c r="U199" s="6" t="b">
        <v>0</v>
      </c>
      <c r="V199" s="6">
        <f>COUNTIF(S$186:S199,TRUE)</f>
        <v>3</v>
      </c>
      <c r="W199" s="6">
        <f>COUNTIF(T$186:T199,TRUE)</f>
        <v>10</v>
      </c>
      <c r="X199" s="6">
        <f>COUNTIF(U$186:U199,TRUE)</f>
        <v>3</v>
      </c>
      <c r="Y199" s="293" t="str">
        <f t="shared" si="11"/>
        <v/>
      </c>
      <c r="Z199" s="293" t="str">
        <f t="shared" si="12"/>
        <v/>
      </c>
      <c r="AA199" s="293" t="str">
        <f t="shared" si="13"/>
        <v/>
      </c>
      <c r="AB199" s="6">
        <f t="shared" si="10"/>
        <v>14</v>
      </c>
      <c r="AC199" s="6" t="str">
        <f t="shared" si="15"/>
        <v>(分)</v>
      </c>
    </row>
    <row r="200" spans="1:29" ht="15.95" customHeight="1" thickBot="1" x14ac:dyDescent="0.2">
      <c r="A200" s="233"/>
      <c r="B200" s="330"/>
      <c r="C200" s="334"/>
      <c r="D200" s="334"/>
      <c r="E200" s="334"/>
      <c r="F200" s="334"/>
      <c r="G200" s="334"/>
      <c r="H200" s="334"/>
      <c r="I200" s="334"/>
      <c r="J200" s="332"/>
      <c r="K200" s="307"/>
      <c r="L200" s="307"/>
      <c r="M200" s="307"/>
      <c r="N200" s="307"/>
      <c r="O200" s="307"/>
      <c r="P200" s="307"/>
      <c r="Q200" s="307"/>
      <c r="R200" s="307"/>
      <c r="Y200" s="293"/>
      <c r="Z200" s="293"/>
      <c r="AA200" s="293"/>
    </row>
    <row r="201" spans="1:29" ht="15.95" customHeight="1" x14ac:dyDescent="0.15">
      <c r="A201" s="233"/>
      <c r="B201" s="324" t="s">
        <v>373</v>
      </c>
      <c r="C201" s="453" t="s">
        <v>279</v>
      </c>
      <c r="D201" s="454"/>
      <c r="E201" s="454"/>
      <c r="F201" s="454"/>
      <c r="G201" s="454"/>
      <c r="H201" s="454"/>
      <c r="I201" s="335">
        <v>20</v>
      </c>
      <c r="J201" s="398" t="s">
        <v>404</v>
      </c>
      <c r="K201" s="307"/>
      <c r="L201" s="307"/>
      <c r="M201" s="307"/>
      <c r="N201" s="307"/>
      <c r="O201" s="307"/>
      <c r="P201" s="307"/>
      <c r="Q201" s="307"/>
      <c r="R201" s="307"/>
      <c r="S201" s="6" t="b">
        <v>1</v>
      </c>
      <c r="T201" s="6" t="b">
        <v>1</v>
      </c>
      <c r="U201" s="6" t="b">
        <v>1</v>
      </c>
      <c r="V201" s="6">
        <f>COUNTIF(S$201:S201,TRUE)</f>
        <v>1</v>
      </c>
      <c r="W201" s="6">
        <f>COUNTIF(T$201:T201,TRUE)</f>
        <v>1</v>
      </c>
      <c r="X201" s="6">
        <f>COUNTIF(U$201:U201,TRUE)</f>
        <v>1</v>
      </c>
      <c r="Y201" s="293" t="str">
        <f>IFERROR(INDEX(B$201:B$211,MATCH($AB201,V$201:V$211,0),1),"")</f>
        <v>高齢者等避難（警戒レベル３）</v>
      </c>
      <c r="Z201" s="293" t="str">
        <f>IFERROR(INDEX(AC$201:AC$211,MATCH($AB201,W$201:W$211,0),1),"")</f>
        <v>避難開始の判断(20分)</v>
      </c>
      <c r="AA201" s="293" t="str">
        <f>IFERROR(INDEX(J$201:J$211,MATCH($AB201,X$201:X$211,0),1),"")</f>
        <v>院長、施設長</v>
      </c>
      <c r="AB201" s="6">
        <f t="shared" si="10"/>
        <v>1</v>
      </c>
      <c r="AC201" s="6" t="str">
        <f>CONCATENATE(C201,"(",I201,"分)")</f>
        <v>避難開始の判断(20分)</v>
      </c>
    </row>
    <row r="202" spans="1:29" ht="15.95" customHeight="1" x14ac:dyDescent="0.15">
      <c r="A202" s="233"/>
      <c r="B202" s="333" t="s">
        <v>440</v>
      </c>
      <c r="C202" s="443" t="s">
        <v>313</v>
      </c>
      <c r="D202" s="444"/>
      <c r="E202" s="444"/>
      <c r="F202" s="444"/>
      <c r="G202" s="444"/>
      <c r="H202" s="444"/>
      <c r="I202" s="338">
        <v>15</v>
      </c>
      <c r="J202" s="399" t="s">
        <v>292</v>
      </c>
      <c r="K202" s="307"/>
      <c r="L202" s="307"/>
      <c r="M202" s="307"/>
      <c r="N202" s="307"/>
      <c r="O202" s="307"/>
      <c r="P202" s="307"/>
      <c r="Q202" s="307"/>
      <c r="R202" s="307"/>
      <c r="S202" s="6" t="b">
        <v>1</v>
      </c>
      <c r="T202" s="6" t="b">
        <v>1</v>
      </c>
      <c r="U202" s="6" t="b">
        <v>1</v>
      </c>
      <c r="V202" s="6">
        <f>COUNTIF(S$201:S202,TRUE)</f>
        <v>2</v>
      </c>
      <c r="W202" s="6">
        <f>COUNTIF(T$201:T202,TRUE)</f>
        <v>2</v>
      </c>
      <c r="X202" s="6">
        <f>COUNTIF(U$201:U202,TRUE)</f>
        <v>2</v>
      </c>
      <c r="Y202" s="293" t="str">
        <f>IFERROR(INDEX(B$201:B$211,MATCH($AB202,V$201:V$211,0),1),"")</f>
        <v>避難判断水位（火の神2.6ｍ）</v>
      </c>
      <c r="Z202" s="293" t="str">
        <f t="shared" ref="Z202:Z211" si="16">IFERROR(INDEX(AC$201:AC$211,MATCH($AB202,W$201:W$211,0),1),"")</f>
        <v>避難所への移動開始(15分)</v>
      </c>
      <c r="AA202" s="293" t="str">
        <f>IFERROR(INDEX(J$201:J$211,MATCH($AB202,X$201:X$211,0),1),"")</f>
        <v>避難誘導員</v>
      </c>
      <c r="AB202" s="6">
        <f t="shared" si="10"/>
        <v>2</v>
      </c>
      <c r="AC202" s="6" t="str">
        <f>CONCATENATE(C202,"(",I202,"分)")</f>
        <v>避難所への移動開始(15分)</v>
      </c>
    </row>
    <row r="203" spans="1:29" ht="15.95" customHeight="1" x14ac:dyDescent="0.15">
      <c r="A203" s="233"/>
      <c r="B203" s="325" t="s">
        <v>439</v>
      </c>
      <c r="C203" s="443" t="s">
        <v>314</v>
      </c>
      <c r="D203" s="444"/>
      <c r="E203" s="444"/>
      <c r="F203" s="444"/>
      <c r="G203" s="444"/>
      <c r="H203" s="444"/>
      <c r="I203" s="338"/>
      <c r="J203" s="327"/>
      <c r="K203" s="307"/>
      <c r="L203" s="307"/>
      <c r="M203" s="307"/>
      <c r="N203" s="307"/>
      <c r="O203" s="307"/>
      <c r="P203" s="307"/>
      <c r="Q203" s="307"/>
      <c r="R203" s="307"/>
      <c r="S203" s="6" t="b">
        <v>0</v>
      </c>
      <c r="T203" s="6" t="b">
        <v>0</v>
      </c>
      <c r="U203" s="6" t="b">
        <v>0</v>
      </c>
      <c r="V203" s="6">
        <f>COUNTIF(S$201:S203,TRUE)</f>
        <v>2</v>
      </c>
      <c r="W203" s="6">
        <f>COUNTIF(T$201:T203,TRUE)</f>
        <v>2</v>
      </c>
      <c r="X203" s="6">
        <f>COUNTIF(U$201:U203,TRUE)</f>
        <v>2</v>
      </c>
      <c r="Y203" s="293" t="str">
        <f>IFERROR(INDEX(B$201:B$211,MATCH($AB203,V$201:V$211,0),1),"")</f>
        <v/>
      </c>
      <c r="Z203" s="293" t="str">
        <f t="shared" si="16"/>
        <v>利用者家族(保護者)への避難開始連絡(15分)</v>
      </c>
      <c r="AA203" s="293" t="str">
        <f>IFERROR(INDEX(J$201:J$211,MATCH($AB203,X$201:X$211,0),1),"")</f>
        <v/>
      </c>
      <c r="AB203" s="6">
        <f t="shared" si="10"/>
        <v>3</v>
      </c>
      <c r="AC203" s="6" t="str">
        <f t="shared" ref="AC203:AC229" si="17">CONCATENATE(C203,"(",I203,"分)")</f>
        <v>協定施設への移動開始(分)</v>
      </c>
    </row>
    <row r="204" spans="1:29" ht="15.95" customHeight="1" x14ac:dyDescent="0.15">
      <c r="A204" s="233"/>
      <c r="B204" s="326"/>
      <c r="C204" s="443" t="s">
        <v>315</v>
      </c>
      <c r="D204" s="444"/>
      <c r="E204" s="444"/>
      <c r="F204" s="444"/>
      <c r="G204" s="444"/>
      <c r="H204" s="444"/>
      <c r="I204" s="338"/>
      <c r="J204" s="327"/>
      <c r="K204" s="307"/>
      <c r="L204" s="307"/>
      <c r="M204" s="307"/>
      <c r="N204" s="307"/>
      <c r="O204" s="307"/>
      <c r="P204" s="307"/>
      <c r="Q204" s="307"/>
      <c r="R204" s="307"/>
      <c r="S204" s="6" t="b">
        <v>0</v>
      </c>
      <c r="T204" s="6" t="b">
        <v>0</v>
      </c>
      <c r="U204" s="6" t="b">
        <v>0</v>
      </c>
      <c r="V204" s="6">
        <f>COUNTIF(S$201:S204,TRUE)</f>
        <v>2</v>
      </c>
      <c r="W204" s="6">
        <f>COUNTIF(T$201:T204,TRUE)</f>
        <v>2</v>
      </c>
      <c r="X204" s="6">
        <f>COUNTIF(U$201:U204,TRUE)</f>
        <v>2</v>
      </c>
      <c r="Y204" s="293" t="str">
        <f t="shared" ref="Y204:Y211" si="18">IFERROR(INDEX(B$201:B$211,MATCH($AB204,V$201:V$211,0),1),"")</f>
        <v/>
      </c>
      <c r="Z204" s="293" t="str">
        <f t="shared" si="16"/>
        <v/>
      </c>
      <c r="AA204" s="293" t="str">
        <f t="shared" ref="AA204:AA211" si="19">IFERROR(INDEX(J$201:J$211,MATCH($AB204,X$201:X$211,0),1),"")</f>
        <v/>
      </c>
      <c r="AB204" s="6">
        <f t="shared" si="10"/>
        <v>4</v>
      </c>
      <c r="AC204" s="6" t="str">
        <f t="shared" si="17"/>
        <v>グループ施設への移動開始(分)</v>
      </c>
    </row>
    <row r="205" spans="1:29" ht="15.95" customHeight="1" x14ac:dyDescent="0.15">
      <c r="A205" s="233"/>
      <c r="B205" s="326"/>
      <c r="C205" s="443" t="s">
        <v>316</v>
      </c>
      <c r="D205" s="444"/>
      <c r="E205" s="444"/>
      <c r="F205" s="444"/>
      <c r="G205" s="444"/>
      <c r="H205" s="444"/>
      <c r="I205" s="338"/>
      <c r="J205" s="327"/>
      <c r="K205" s="307"/>
      <c r="L205" s="307"/>
      <c r="M205" s="307"/>
      <c r="N205" s="307"/>
      <c r="O205" s="307"/>
      <c r="P205" s="307"/>
      <c r="Q205" s="307"/>
      <c r="R205" s="307"/>
      <c r="S205" s="6" t="b">
        <v>0</v>
      </c>
      <c r="T205" s="6" t="b">
        <v>0</v>
      </c>
      <c r="U205" s="6" t="b">
        <v>0</v>
      </c>
      <c r="V205" s="6">
        <f>COUNTIF(S$201:S205,TRUE)</f>
        <v>2</v>
      </c>
      <c r="W205" s="6">
        <f>COUNTIF(T$201:T205,TRUE)</f>
        <v>2</v>
      </c>
      <c r="X205" s="6">
        <f>COUNTIF(U$201:U205,TRUE)</f>
        <v>2</v>
      </c>
      <c r="Y205" s="293" t="str">
        <f t="shared" si="18"/>
        <v/>
      </c>
      <c r="Z205" s="293" t="str">
        <f t="shared" si="16"/>
        <v/>
      </c>
      <c r="AA205" s="293" t="str">
        <f t="shared" si="19"/>
        <v/>
      </c>
      <c r="AB205" s="6">
        <f t="shared" si="10"/>
        <v>5</v>
      </c>
      <c r="AC205" s="6" t="str">
        <f t="shared" si="17"/>
        <v>屋内上層階へ退避開始(分)</v>
      </c>
    </row>
    <row r="206" spans="1:29" ht="15.95" customHeight="1" x14ac:dyDescent="0.15">
      <c r="A206" s="233"/>
      <c r="B206" s="326"/>
      <c r="C206" s="443" t="s">
        <v>317</v>
      </c>
      <c r="D206" s="444"/>
      <c r="E206" s="444"/>
      <c r="F206" s="444"/>
      <c r="G206" s="444"/>
      <c r="H206" s="444"/>
      <c r="I206" s="338"/>
      <c r="J206" s="327"/>
      <c r="K206" s="307"/>
      <c r="L206" s="307"/>
      <c r="M206" s="307"/>
      <c r="N206" s="307"/>
      <c r="O206" s="307"/>
      <c r="P206" s="307"/>
      <c r="Q206" s="307"/>
      <c r="R206" s="307"/>
      <c r="S206" s="6" t="b">
        <v>0</v>
      </c>
      <c r="T206" s="6" t="b">
        <v>0</v>
      </c>
      <c r="U206" s="6" t="b">
        <v>0</v>
      </c>
      <c r="V206" s="6">
        <f>COUNTIF(S$201:S206,TRUE)</f>
        <v>2</v>
      </c>
      <c r="W206" s="6">
        <f>COUNTIF(T$201:T206,TRUE)</f>
        <v>2</v>
      </c>
      <c r="X206" s="6">
        <f>COUNTIF(U$201:U206,TRUE)</f>
        <v>2</v>
      </c>
      <c r="Y206" s="293" t="str">
        <f t="shared" si="18"/>
        <v/>
      </c>
      <c r="Z206" s="293" t="str">
        <f t="shared" si="16"/>
        <v/>
      </c>
      <c r="AA206" s="293" t="str">
        <f t="shared" si="19"/>
        <v/>
      </c>
      <c r="AB206" s="6">
        <f t="shared" si="10"/>
        <v>6</v>
      </c>
      <c r="AC206" s="6" t="str">
        <f t="shared" si="17"/>
        <v>全員避難のチェック、施錠(分)</v>
      </c>
    </row>
    <row r="207" spans="1:29" ht="15.95" customHeight="1" x14ac:dyDescent="0.15">
      <c r="A207" s="233"/>
      <c r="B207" s="326"/>
      <c r="C207" s="443" t="s">
        <v>420</v>
      </c>
      <c r="D207" s="444"/>
      <c r="E207" s="444"/>
      <c r="F207" s="444"/>
      <c r="G207" s="444"/>
      <c r="H207" s="444"/>
      <c r="I207" s="338">
        <v>15</v>
      </c>
      <c r="J207" s="327"/>
      <c r="K207" s="307"/>
      <c r="L207" s="307"/>
      <c r="M207" s="307"/>
      <c r="N207" s="307"/>
      <c r="O207" s="307"/>
      <c r="P207" s="307"/>
      <c r="Q207" s="307"/>
      <c r="R207" s="307"/>
      <c r="S207" s="6" t="b">
        <v>0</v>
      </c>
      <c r="T207" s="6" t="b">
        <v>1</v>
      </c>
      <c r="U207" s="6" t="b">
        <v>0</v>
      </c>
      <c r="V207" s="6">
        <f>COUNTIF(S$201:S207,TRUE)</f>
        <v>2</v>
      </c>
      <c r="W207" s="6">
        <f>COUNTIF(T$201:T207,TRUE)</f>
        <v>3</v>
      </c>
      <c r="X207" s="6">
        <f>COUNTIF(U$201:U207,TRUE)</f>
        <v>2</v>
      </c>
      <c r="Y207" s="293" t="str">
        <f t="shared" si="18"/>
        <v/>
      </c>
      <c r="Z207" s="293" t="str">
        <f t="shared" si="16"/>
        <v/>
      </c>
      <c r="AA207" s="293" t="str">
        <f t="shared" si="19"/>
        <v/>
      </c>
      <c r="AB207" s="6">
        <f t="shared" si="10"/>
        <v>7</v>
      </c>
      <c r="AC207" s="6" t="str">
        <f t="shared" si="17"/>
        <v>利用者家族(保護者)への避難開始連絡(15分)</v>
      </c>
    </row>
    <row r="208" spans="1:29" ht="15.95" customHeight="1" x14ac:dyDescent="0.15">
      <c r="A208" s="233"/>
      <c r="B208" s="326"/>
      <c r="C208" s="443" t="s">
        <v>318</v>
      </c>
      <c r="D208" s="444"/>
      <c r="E208" s="444"/>
      <c r="F208" s="444"/>
      <c r="G208" s="444"/>
      <c r="H208" s="444"/>
      <c r="I208" s="338"/>
      <c r="J208" s="327"/>
      <c r="K208" s="307"/>
      <c r="L208" s="307"/>
      <c r="M208" s="307"/>
      <c r="N208" s="307"/>
      <c r="O208" s="307"/>
      <c r="P208" s="307"/>
      <c r="Q208" s="307"/>
      <c r="R208" s="307"/>
      <c r="S208" s="6" t="b">
        <v>0</v>
      </c>
      <c r="T208" s="6" t="b">
        <v>0</v>
      </c>
      <c r="U208" s="6" t="b">
        <v>0</v>
      </c>
      <c r="V208" s="6">
        <f>COUNTIF(S$201:S208,TRUE)</f>
        <v>2</v>
      </c>
      <c r="W208" s="6">
        <f>COUNTIF(T$201:T208,TRUE)</f>
        <v>3</v>
      </c>
      <c r="X208" s="6">
        <f>COUNTIF(U$201:U208,TRUE)</f>
        <v>2</v>
      </c>
      <c r="Y208" s="293" t="str">
        <f t="shared" si="18"/>
        <v/>
      </c>
      <c r="Z208" s="293" t="str">
        <f t="shared" si="16"/>
        <v/>
      </c>
      <c r="AA208" s="293" t="str">
        <f t="shared" si="19"/>
        <v/>
      </c>
      <c r="AB208" s="6">
        <f t="shared" si="10"/>
        <v>8</v>
      </c>
      <c r="AC208" s="6" t="str">
        <f t="shared" si="17"/>
        <v>従業員の避難開始(分)</v>
      </c>
    </row>
    <row r="209" spans="1:31" ht="15.95" customHeight="1" x14ac:dyDescent="0.15">
      <c r="A209" s="233"/>
      <c r="B209" s="339"/>
      <c r="C209" s="447"/>
      <c r="D209" s="448"/>
      <c r="E209" s="448"/>
      <c r="F209" s="448"/>
      <c r="G209" s="448"/>
      <c r="H209" s="448"/>
      <c r="I209" s="336"/>
      <c r="J209" s="340"/>
      <c r="K209" s="307"/>
      <c r="L209" s="307"/>
      <c r="M209" s="307"/>
      <c r="N209" s="307"/>
      <c r="O209" s="307"/>
      <c r="P209" s="307"/>
      <c r="Q209" s="307"/>
      <c r="R209" s="307"/>
      <c r="S209" s="6" t="b">
        <v>0</v>
      </c>
      <c r="T209" s="6" t="b">
        <v>0</v>
      </c>
      <c r="U209" s="6" t="b">
        <v>0</v>
      </c>
      <c r="V209" s="6">
        <f>COUNTIF(S$201:S209,TRUE)</f>
        <v>2</v>
      </c>
      <c r="W209" s="6">
        <f>COUNTIF(T$201:T209,TRUE)</f>
        <v>3</v>
      </c>
      <c r="X209" s="6">
        <f>COUNTIF(U$201:U209,TRUE)</f>
        <v>2</v>
      </c>
      <c r="Y209" s="293" t="str">
        <f t="shared" si="18"/>
        <v/>
      </c>
      <c r="Z209" s="293" t="str">
        <f t="shared" si="16"/>
        <v/>
      </c>
      <c r="AA209" s="293" t="str">
        <f t="shared" si="19"/>
        <v/>
      </c>
      <c r="AB209" s="6">
        <f t="shared" si="10"/>
        <v>9</v>
      </c>
      <c r="AC209" s="6" t="str">
        <f t="shared" si="17"/>
        <v>(分)</v>
      </c>
    </row>
    <row r="210" spans="1:31" ht="15.95" customHeight="1" x14ac:dyDescent="0.15">
      <c r="A210" s="233"/>
      <c r="B210" s="326"/>
      <c r="C210" s="447"/>
      <c r="D210" s="448"/>
      <c r="E210" s="448"/>
      <c r="F210" s="448"/>
      <c r="G210" s="448"/>
      <c r="H210" s="448"/>
      <c r="I210" s="336"/>
      <c r="J210" s="327"/>
      <c r="K210" s="307"/>
      <c r="L210" s="307"/>
      <c r="M210" s="307"/>
      <c r="N210" s="307"/>
      <c r="O210" s="307"/>
      <c r="P210" s="307"/>
      <c r="Q210" s="307"/>
      <c r="R210" s="307"/>
      <c r="S210" s="6" t="b">
        <v>0</v>
      </c>
      <c r="T210" s="6" t="b">
        <v>0</v>
      </c>
      <c r="U210" s="6" t="b">
        <v>0</v>
      </c>
      <c r="V210" s="6">
        <f>COUNTIF(S$201:S210,TRUE)</f>
        <v>2</v>
      </c>
      <c r="W210" s="6">
        <f>COUNTIF(T$201:T210,TRUE)</f>
        <v>3</v>
      </c>
      <c r="X210" s="6">
        <f>COUNTIF(U$201:U210,TRUE)</f>
        <v>2</v>
      </c>
      <c r="Y210" s="293" t="str">
        <f t="shared" si="18"/>
        <v/>
      </c>
      <c r="Z210" s="293" t="str">
        <f t="shared" si="16"/>
        <v/>
      </c>
      <c r="AA210" s="293" t="str">
        <f t="shared" si="19"/>
        <v/>
      </c>
      <c r="AB210" s="6">
        <f t="shared" si="10"/>
        <v>10</v>
      </c>
      <c r="AC210" s="6" t="str">
        <f t="shared" si="17"/>
        <v>(分)</v>
      </c>
    </row>
    <row r="211" spans="1:31" ht="15.95" customHeight="1" thickBot="1" x14ac:dyDescent="0.2">
      <c r="A211" s="233"/>
      <c r="B211" s="360"/>
      <c r="C211" s="502"/>
      <c r="D211" s="503"/>
      <c r="E211" s="503"/>
      <c r="F211" s="503"/>
      <c r="G211" s="503"/>
      <c r="H211" s="503"/>
      <c r="I211" s="361"/>
      <c r="J211" s="340"/>
      <c r="K211" s="307"/>
      <c r="L211" s="307"/>
      <c r="M211" s="307"/>
      <c r="N211" s="307"/>
      <c r="O211" s="307"/>
      <c r="P211" s="307"/>
      <c r="Q211" s="307"/>
      <c r="R211" s="307"/>
      <c r="S211" s="6" t="b">
        <v>0</v>
      </c>
      <c r="T211" s="6" t="b">
        <v>0</v>
      </c>
      <c r="U211" s="6" t="b">
        <v>0</v>
      </c>
      <c r="V211" s="6">
        <f>COUNTIF(S$201:S211,TRUE)</f>
        <v>2</v>
      </c>
      <c r="W211" s="6">
        <f>COUNTIF(T$201:T211,TRUE)</f>
        <v>3</v>
      </c>
      <c r="X211" s="6">
        <f>COUNTIF(U$201:U211,TRUE)</f>
        <v>2</v>
      </c>
      <c r="Y211" s="293" t="str">
        <f t="shared" si="18"/>
        <v/>
      </c>
      <c r="Z211" s="293" t="str">
        <f t="shared" si="16"/>
        <v/>
      </c>
      <c r="AA211" s="293" t="str">
        <f t="shared" si="19"/>
        <v/>
      </c>
      <c r="AB211" s="6">
        <f t="shared" si="10"/>
        <v>11</v>
      </c>
      <c r="AC211" s="6" t="str">
        <f t="shared" si="17"/>
        <v>(分)</v>
      </c>
    </row>
    <row r="212" spans="1:31" ht="15.95" customHeight="1" x14ac:dyDescent="0.15">
      <c r="A212" s="233"/>
      <c r="B212" s="324" t="s">
        <v>372</v>
      </c>
      <c r="C212" s="453" t="s">
        <v>421</v>
      </c>
      <c r="D212" s="454"/>
      <c r="E212" s="454"/>
      <c r="F212" s="454"/>
      <c r="G212" s="454"/>
      <c r="H212" s="454"/>
      <c r="I212" s="335">
        <v>5</v>
      </c>
      <c r="J212" s="398" t="s">
        <v>292</v>
      </c>
      <c r="K212" s="307"/>
      <c r="L212" s="307"/>
      <c r="M212" s="307"/>
      <c r="N212" s="307"/>
      <c r="O212" s="307"/>
      <c r="P212" s="307"/>
      <c r="Q212" s="307"/>
      <c r="R212" s="307"/>
      <c r="S212" s="364" t="b">
        <v>1</v>
      </c>
      <c r="T212" s="364" t="b">
        <v>1</v>
      </c>
      <c r="U212" s="364" t="b">
        <v>1</v>
      </c>
      <c r="V212" s="364">
        <f>COUNTIF(S$212:S212,TRUE)</f>
        <v>1</v>
      </c>
      <c r="W212" s="364">
        <f>COUNTIF(T$212:T212,TRUE)</f>
        <v>1</v>
      </c>
      <c r="X212" s="364">
        <f>COUNTIF(U$212:U212,TRUE)</f>
        <v>1</v>
      </c>
      <c r="Y212" s="365" t="str">
        <f>IFERROR(INDEX(B$212:B$222,MATCH($AB212,V$212:V$222,0),1),"")</f>
        <v>避難指示（警戒レベル４）</v>
      </c>
      <c r="Z212" s="366" t="str">
        <f>IFERROR(INDEX(AC$212:AC$222,MATCH($AB212,W$212:W$222,0),1),"")</f>
        <v>利用者避難完了の確認(5分)</v>
      </c>
      <c r="AA212" s="365" t="str">
        <f>IFERROR(INDEX(J$212:J$222,MATCH($AB212,X$212:X$222,0),1),"")</f>
        <v>避難誘導員</v>
      </c>
      <c r="AB212" s="364">
        <v>1</v>
      </c>
      <c r="AC212" s="367" t="str">
        <f>CONCATENATE(C212,"(",I212,"分)")</f>
        <v>利用者避難完了の確認(5分)</v>
      </c>
      <c r="AD212" s="368"/>
      <c r="AE212" s="307"/>
    </row>
    <row r="213" spans="1:31" ht="15.95" customHeight="1" x14ac:dyDescent="0.15">
      <c r="A213" s="233"/>
      <c r="B213" s="397" t="s">
        <v>444</v>
      </c>
      <c r="C213" s="443" t="s">
        <v>319</v>
      </c>
      <c r="D213" s="444"/>
      <c r="E213" s="444"/>
      <c r="F213" s="444"/>
      <c r="G213" s="444"/>
      <c r="H213" s="444"/>
      <c r="I213" s="338">
        <v>5</v>
      </c>
      <c r="J213" s="327"/>
      <c r="K213" s="307"/>
      <c r="L213" s="307"/>
      <c r="M213" s="307"/>
      <c r="N213" s="307"/>
      <c r="O213" s="307"/>
      <c r="P213" s="307"/>
      <c r="Q213" s="307"/>
      <c r="R213" s="307"/>
      <c r="S213" s="25" t="b">
        <v>1</v>
      </c>
      <c r="T213" s="25" t="b">
        <v>1</v>
      </c>
      <c r="U213" s="25" t="b">
        <v>0</v>
      </c>
      <c r="V213" s="25">
        <f>COUNTIF(S$212:S213,TRUE)</f>
        <v>2</v>
      </c>
      <c r="W213" s="25">
        <f>COUNTIF(T$212:T213,TRUE)</f>
        <v>2</v>
      </c>
      <c r="X213" s="25">
        <f>COUNTIF(U$212:U213,TRUE)</f>
        <v>1</v>
      </c>
      <c r="Y213" s="312" t="str">
        <f t="shared" ref="Y213:Y222" si="20">IFERROR(INDEX(B$212:B$222,MATCH($AB213,V$212:V$222,0),1),"")</f>
        <v>氾濫危険水位（火の神3.3ｍ）</v>
      </c>
      <c r="Z213" s="293" t="str">
        <f t="shared" ref="Z213:Z222" si="21">IFERROR(INDEX(AC$212:AC$222,MATCH($AB213,W$212:W$222,0),1),"")</f>
        <v>従業員の安否確認(5分)</v>
      </c>
      <c r="AA213" s="312" t="str">
        <f t="shared" ref="AA213:AA222" si="22">IFERROR(INDEX(J$212:J$222,MATCH($AB213,X$212:X$222,0),1),"")</f>
        <v/>
      </c>
      <c r="AB213" s="6">
        <f t="shared" si="10"/>
        <v>2</v>
      </c>
      <c r="AC213" s="6" t="str">
        <f>CONCATENATE(C213,"(",I213,"分)")</f>
        <v>従業員の安否確認(5分)</v>
      </c>
      <c r="AD213" s="307"/>
      <c r="AE213" s="307"/>
    </row>
    <row r="214" spans="1:31" ht="15.95" customHeight="1" x14ac:dyDescent="0.15">
      <c r="A214" s="233"/>
      <c r="B214" s="325" t="s">
        <v>443</v>
      </c>
      <c r="C214" s="443" t="s">
        <v>422</v>
      </c>
      <c r="D214" s="444"/>
      <c r="E214" s="444"/>
      <c r="F214" s="444"/>
      <c r="G214" s="444"/>
      <c r="H214" s="444"/>
      <c r="I214" s="338">
        <v>15</v>
      </c>
      <c r="J214" s="327"/>
      <c r="K214" s="307"/>
      <c r="L214" s="307"/>
      <c r="M214" s="307"/>
      <c r="N214" s="307"/>
      <c r="O214" s="307"/>
      <c r="P214" s="307"/>
      <c r="Q214" s="307"/>
      <c r="R214" s="307"/>
      <c r="S214" s="25" t="b">
        <v>0</v>
      </c>
      <c r="T214" s="25" t="b">
        <v>1</v>
      </c>
      <c r="U214" s="25" t="b">
        <v>0</v>
      </c>
      <c r="V214" s="25">
        <f>COUNTIF(S$212:S214,TRUE)</f>
        <v>2</v>
      </c>
      <c r="W214" s="25">
        <f>COUNTIF(T$212:T214,TRUE)</f>
        <v>3</v>
      </c>
      <c r="X214" s="25">
        <f>COUNTIF(U$212:U214,TRUE)</f>
        <v>1</v>
      </c>
      <c r="Y214" s="312" t="str">
        <f t="shared" si="20"/>
        <v>土砂災害警戒情報</v>
      </c>
      <c r="Z214" s="293" t="str">
        <f t="shared" si="21"/>
        <v>利用者家族(保護者)への避難先連絡(15分)</v>
      </c>
      <c r="AA214" s="312" t="str">
        <f t="shared" si="22"/>
        <v/>
      </c>
      <c r="AB214" s="6">
        <f t="shared" si="10"/>
        <v>3</v>
      </c>
      <c r="AC214" s="6" t="str">
        <f t="shared" si="17"/>
        <v>利用者家族(保護者)への避難先連絡(15分)</v>
      </c>
      <c r="AD214" s="307"/>
      <c r="AE214" s="307"/>
    </row>
    <row r="215" spans="1:31" ht="15.95" customHeight="1" x14ac:dyDescent="0.15">
      <c r="A215" s="233"/>
      <c r="B215" s="325" t="s">
        <v>442</v>
      </c>
      <c r="C215" s="443" t="s">
        <v>320</v>
      </c>
      <c r="D215" s="444"/>
      <c r="E215" s="444"/>
      <c r="F215" s="444"/>
      <c r="G215" s="444"/>
      <c r="H215" s="444"/>
      <c r="I215" s="338">
        <v>5</v>
      </c>
      <c r="J215" s="327"/>
      <c r="K215" s="307"/>
      <c r="L215" s="307"/>
      <c r="M215" s="307"/>
      <c r="N215" s="307"/>
      <c r="O215" s="307"/>
      <c r="P215" s="307"/>
      <c r="Q215" s="307"/>
      <c r="R215" s="307"/>
      <c r="S215" s="25" t="b">
        <v>1</v>
      </c>
      <c r="T215" s="25" t="b">
        <v>1</v>
      </c>
      <c r="U215" s="25" t="b">
        <v>0</v>
      </c>
      <c r="V215" s="25">
        <f>COUNTIF(S$212:S215,TRUE)</f>
        <v>3</v>
      </c>
      <c r="W215" s="25">
        <f>COUNTIF(T$212:T215,TRUE)</f>
        <v>4</v>
      </c>
      <c r="X215" s="25">
        <f>COUNTIF(U$212:U215,TRUE)</f>
        <v>1</v>
      </c>
      <c r="Y215" s="312" t="str">
        <f t="shared" si="20"/>
        <v>土砂災害危険度情報「非常に危険」「極めて危険」</v>
      </c>
      <c r="Z215" s="293" t="str">
        <f t="shared" si="21"/>
        <v>急病人の緊急搬送要請(5分)</v>
      </c>
      <c r="AA215" s="312" t="str">
        <f t="shared" si="22"/>
        <v/>
      </c>
      <c r="AB215" s="6">
        <f t="shared" si="10"/>
        <v>4</v>
      </c>
      <c r="AC215" s="6" t="str">
        <f t="shared" si="17"/>
        <v>急病人の緊急搬送要請(5分)</v>
      </c>
      <c r="AD215" s="307"/>
      <c r="AE215" s="307"/>
    </row>
    <row r="216" spans="1:31" ht="15.95" customHeight="1" x14ac:dyDescent="0.15">
      <c r="A216" s="233"/>
      <c r="B216" s="325" t="s">
        <v>441</v>
      </c>
      <c r="C216" s="447"/>
      <c r="D216" s="448"/>
      <c r="E216" s="448"/>
      <c r="F216" s="448"/>
      <c r="G216" s="448"/>
      <c r="H216" s="448"/>
      <c r="I216" s="338"/>
      <c r="J216" s="327"/>
      <c r="K216" s="307"/>
      <c r="L216" s="307"/>
      <c r="M216" s="307"/>
      <c r="N216" s="307"/>
      <c r="O216" s="307"/>
      <c r="P216" s="307"/>
      <c r="Q216" s="307"/>
      <c r="R216" s="307"/>
      <c r="S216" s="25" t="b">
        <v>1</v>
      </c>
      <c r="T216" s="25" t="b">
        <v>0</v>
      </c>
      <c r="U216" s="25" t="b">
        <v>0</v>
      </c>
      <c r="V216" s="25">
        <f>COUNTIF(S$212:S216,TRUE)</f>
        <v>4</v>
      </c>
      <c r="W216" s="25">
        <f>COUNTIF(T$212:T216,TRUE)</f>
        <v>4</v>
      </c>
      <c r="X216" s="25">
        <f>COUNTIF(U$212:U216,TRUE)</f>
        <v>1</v>
      </c>
      <c r="Y216" s="312" t="str">
        <f t="shared" si="20"/>
        <v/>
      </c>
      <c r="Z216" s="293" t="str">
        <f t="shared" si="21"/>
        <v/>
      </c>
      <c r="AA216" s="312" t="str">
        <f t="shared" si="22"/>
        <v/>
      </c>
      <c r="AB216" s="6">
        <f t="shared" si="10"/>
        <v>5</v>
      </c>
      <c r="AC216" s="6" t="str">
        <f t="shared" si="17"/>
        <v>(分)</v>
      </c>
      <c r="AD216" s="307"/>
      <c r="AE216" s="307"/>
    </row>
    <row r="217" spans="1:31" ht="15.95" customHeight="1" x14ac:dyDescent="0.15">
      <c r="A217" s="233"/>
      <c r="B217" s="326"/>
      <c r="C217" s="447"/>
      <c r="D217" s="448"/>
      <c r="E217" s="448"/>
      <c r="F217" s="448"/>
      <c r="G217" s="448"/>
      <c r="H217" s="448"/>
      <c r="I217" s="338"/>
      <c r="J217" s="327"/>
      <c r="K217" s="307"/>
      <c r="L217" s="307"/>
      <c r="M217" s="307"/>
      <c r="N217" s="307"/>
      <c r="O217" s="307"/>
      <c r="P217" s="307"/>
      <c r="Q217" s="307"/>
      <c r="R217" s="307"/>
      <c r="S217" s="25" t="b">
        <v>0</v>
      </c>
      <c r="T217" s="25" t="b">
        <v>0</v>
      </c>
      <c r="U217" s="25" t="b">
        <v>0</v>
      </c>
      <c r="V217" s="25">
        <f>COUNTIF(S$212:S217,TRUE)</f>
        <v>4</v>
      </c>
      <c r="W217" s="25">
        <f>COUNTIF(T$212:T217,TRUE)</f>
        <v>4</v>
      </c>
      <c r="X217" s="25">
        <f>COUNTIF(U$212:U217,TRUE)</f>
        <v>1</v>
      </c>
      <c r="Y217" s="312" t="str">
        <f t="shared" si="20"/>
        <v/>
      </c>
      <c r="Z217" s="293" t="str">
        <f t="shared" si="21"/>
        <v/>
      </c>
      <c r="AA217" s="312" t="str">
        <f t="shared" si="22"/>
        <v/>
      </c>
      <c r="AB217" s="6">
        <f t="shared" si="10"/>
        <v>6</v>
      </c>
      <c r="AC217" s="6" t="str">
        <f t="shared" si="17"/>
        <v>(分)</v>
      </c>
      <c r="AD217" s="307"/>
      <c r="AE217" s="307"/>
    </row>
    <row r="218" spans="1:31" ht="15.95" customHeight="1" x14ac:dyDescent="0.15">
      <c r="A218" s="233"/>
      <c r="B218" s="326"/>
      <c r="C218" s="447"/>
      <c r="D218" s="448"/>
      <c r="E218" s="448"/>
      <c r="F218" s="448"/>
      <c r="G218" s="448"/>
      <c r="H218" s="448"/>
      <c r="I218" s="338"/>
      <c r="J218" s="327"/>
      <c r="K218" s="307"/>
      <c r="L218" s="307"/>
      <c r="M218" s="307"/>
      <c r="N218" s="307"/>
      <c r="O218" s="307"/>
      <c r="P218" s="307"/>
      <c r="Q218" s="307"/>
      <c r="R218" s="307"/>
      <c r="S218" s="25" t="b">
        <v>0</v>
      </c>
      <c r="T218" s="25" t="b">
        <v>0</v>
      </c>
      <c r="U218" s="25" t="b">
        <v>0</v>
      </c>
      <c r="V218" s="25">
        <f>COUNTIF(S$212:S218,TRUE)</f>
        <v>4</v>
      </c>
      <c r="W218" s="25">
        <f>COUNTIF(T$212:T218,TRUE)</f>
        <v>4</v>
      </c>
      <c r="X218" s="25">
        <f>COUNTIF(U$212:U218,TRUE)</f>
        <v>1</v>
      </c>
      <c r="Y218" s="312" t="str">
        <f t="shared" si="20"/>
        <v/>
      </c>
      <c r="Z218" s="293" t="str">
        <f t="shared" si="21"/>
        <v/>
      </c>
      <c r="AA218" s="312" t="str">
        <f t="shared" si="22"/>
        <v/>
      </c>
      <c r="AB218" s="6">
        <f t="shared" si="10"/>
        <v>7</v>
      </c>
      <c r="AC218" s="6" t="str">
        <f t="shared" si="17"/>
        <v>(分)</v>
      </c>
    </row>
    <row r="219" spans="1:31" ht="15.95" customHeight="1" x14ac:dyDescent="0.15">
      <c r="A219" s="233"/>
      <c r="B219" s="326"/>
      <c r="C219" s="447"/>
      <c r="D219" s="448"/>
      <c r="E219" s="448"/>
      <c r="F219" s="448"/>
      <c r="G219" s="448"/>
      <c r="H219" s="448"/>
      <c r="I219" s="338"/>
      <c r="J219" s="327"/>
      <c r="K219" s="307"/>
      <c r="L219" s="307"/>
      <c r="M219" s="307"/>
      <c r="N219" s="307"/>
      <c r="O219" s="307"/>
      <c r="P219" s="307"/>
      <c r="Q219" s="307"/>
      <c r="R219" s="307"/>
      <c r="S219" s="25" t="b">
        <v>0</v>
      </c>
      <c r="T219" s="25" t="b">
        <v>0</v>
      </c>
      <c r="U219" s="25" t="b">
        <v>0</v>
      </c>
      <c r="V219" s="25">
        <f>COUNTIF(S$212:S219,TRUE)</f>
        <v>4</v>
      </c>
      <c r="W219" s="25">
        <f>COUNTIF(T$212:T219,TRUE)</f>
        <v>4</v>
      </c>
      <c r="X219" s="25">
        <f>COUNTIF(U$212:U219,TRUE)</f>
        <v>1</v>
      </c>
      <c r="Y219" s="312" t="str">
        <f t="shared" si="20"/>
        <v/>
      </c>
      <c r="Z219" s="293" t="str">
        <f t="shared" si="21"/>
        <v/>
      </c>
      <c r="AA219" s="312" t="str">
        <f t="shared" si="22"/>
        <v/>
      </c>
      <c r="AB219" s="6">
        <f t="shared" si="10"/>
        <v>8</v>
      </c>
      <c r="AC219" s="6" t="str">
        <f t="shared" si="17"/>
        <v>(分)</v>
      </c>
    </row>
    <row r="220" spans="1:31" ht="15.95" customHeight="1" x14ac:dyDescent="0.15">
      <c r="A220" s="233"/>
      <c r="B220" s="326"/>
      <c r="C220" s="447"/>
      <c r="D220" s="448"/>
      <c r="E220" s="448"/>
      <c r="F220" s="448"/>
      <c r="G220" s="448"/>
      <c r="H220" s="448"/>
      <c r="I220" s="338"/>
      <c r="J220" s="327"/>
      <c r="K220" s="307"/>
      <c r="L220" s="307"/>
      <c r="M220" s="307"/>
      <c r="N220" s="307"/>
      <c r="O220" s="307"/>
      <c r="P220" s="307"/>
      <c r="Q220" s="307"/>
      <c r="R220" s="307"/>
      <c r="S220" s="25" t="b">
        <v>0</v>
      </c>
      <c r="T220" s="25" t="b">
        <v>0</v>
      </c>
      <c r="U220" s="25" t="b">
        <v>0</v>
      </c>
      <c r="V220" s="25">
        <f>COUNTIF(S$212:S220,TRUE)</f>
        <v>4</v>
      </c>
      <c r="W220" s="25">
        <f>COUNTIF(T$212:T220,TRUE)</f>
        <v>4</v>
      </c>
      <c r="X220" s="25">
        <f>COUNTIF(U$212:U220,TRUE)</f>
        <v>1</v>
      </c>
      <c r="Y220" s="312" t="str">
        <f t="shared" si="20"/>
        <v/>
      </c>
      <c r="Z220" s="293" t="str">
        <f t="shared" si="21"/>
        <v/>
      </c>
      <c r="AA220" s="312" t="str">
        <f t="shared" si="22"/>
        <v/>
      </c>
      <c r="AB220" s="6">
        <f t="shared" si="10"/>
        <v>9</v>
      </c>
      <c r="AC220" s="6" t="str">
        <f t="shared" si="17"/>
        <v>(分)</v>
      </c>
    </row>
    <row r="221" spans="1:31" ht="15.95" customHeight="1" x14ac:dyDescent="0.15">
      <c r="A221" s="233"/>
      <c r="B221" s="326"/>
      <c r="C221" s="447"/>
      <c r="D221" s="448"/>
      <c r="E221" s="448"/>
      <c r="F221" s="448"/>
      <c r="G221" s="448"/>
      <c r="H221" s="448"/>
      <c r="I221" s="338"/>
      <c r="J221" s="327"/>
      <c r="K221" s="307"/>
      <c r="L221" s="307"/>
      <c r="M221" s="307"/>
      <c r="N221" s="307"/>
      <c r="O221" s="307"/>
      <c r="P221" s="307"/>
      <c r="Q221" s="307"/>
      <c r="R221" s="307"/>
      <c r="S221" s="25" t="b">
        <v>0</v>
      </c>
      <c r="T221" s="25" t="b">
        <v>0</v>
      </c>
      <c r="U221" s="25" t="b">
        <v>0</v>
      </c>
      <c r="V221" s="25">
        <f>COUNTIF(S$212:S221,TRUE)</f>
        <v>4</v>
      </c>
      <c r="W221" s="25">
        <f>COUNTIF(T$212:T221,TRUE)</f>
        <v>4</v>
      </c>
      <c r="X221" s="25">
        <f>COUNTIF(U$212:U221,TRUE)</f>
        <v>1</v>
      </c>
      <c r="Y221" s="312" t="str">
        <f t="shared" si="20"/>
        <v/>
      </c>
      <c r="Z221" s="293" t="str">
        <f t="shared" si="21"/>
        <v/>
      </c>
      <c r="AA221" s="312" t="str">
        <f t="shared" si="22"/>
        <v/>
      </c>
      <c r="AB221" s="6">
        <f t="shared" si="10"/>
        <v>10</v>
      </c>
      <c r="AC221" s="6" t="str">
        <f t="shared" si="17"/>
        <v>(分)</v>
      </c>
    </row>
    <row r="222" spans="1:31" ht="15.95" customHeight="1" thickBot="1" x14ac:dyDescent="0.2">
      <c r="A222" s="233"/>
      <c r="B222" s="328"/>
      <c r="C222" s="449"/>
      <c r="D222" s="450"/>
      <c r="E222" s="450"/>
      <c r="F222" s="450"/>
      <c r="G222" s="450"/>
      <c r="H222" s="450"/>
      <c r="I222" s="362"/>
      <c r="J222" s="329"/>
      <c r="K222" s="307"/>
      <c r="L222" s="307"/>
      <c r="M222" s="307"/>
      <c r="N222" s="307"/>
      <c r="O222" s="307"/>
      <c r="P222" s="307"/>
      <c r="Q222" s="307"/>
      <c r="R222" s="307"/>
      <c r="S222" s="369" t="b">
        <v>0</v>
      </c>
      <c r="T222" s="369" t="b">
        <v>0</v>
      </c>
      <c r="U222" s="369" t="b">
        <v>0</v>
      </c>
      <c r="V222" s="369">
        <f>COUNTIF(S$212:S222,TRUE)</f>
        <v>4</v>
      </c>
      <c r="W222" s="369">
        <f>COUNTIF(T$212:T222,TRUE)</f>
        <v>4</v>
      </c>
      <c r="X222" s="369">
        <f>COUNTIF(U$212:U222,TRUE)</f>
        <v>1</v>
      </c>
      <c r="Y222" s="370" t="str">
        <f t="shared" si="20"/>
        <v/>
      </c>
      <c r="Z222" s="371" t="str">
        <f t="shared" si="21"/>
        <v/>
      </c>
      <c r="AA222" s="370" t="str">
        <f t="shared" si="22"/>
        <v/>
      </c>
      <c r="AB222" s="372">
        <f t="shared" si="10"/>
        <v>11</v>
      </c>
      <c r="AC222" s="372" t="str">
        <f t="shared" si="17"/>
        <v>(分)</v>
      </c>
      <c r="AD222" s="372"/>
    </row>
    <row r="223" spans="1:31" ht="15.95" customHeight="1" x14ac:dyDescent="0.15">
      <c r="A223" s="233"/>
      <c r="B223" s="324" t="s">
        <v>345</v>
      </c>
      <c r="C223" s="451" t="s">
        <v>423</v>
      </c>
      <c r="D223" s="452"/>
      <c r="E223" s="452"/>
      <c r="F223" s="452"/>
      <c r="G223" s="452"/>
      <c r="H223" s="452"/>
      <c r="I223" s="335">
        <v>5</v>
      </c>
      <c r="J223" s="398" t="s">
        <v>293</v>
      </c>
      <c r="K223" s="307"/>
      <c r="L223" s="307"/>
      <c r="M223" s="307"/>
      <c r="N223" s="307"/>
      <c r="O223" s="307"/>
      <c r="P223" s="307"/>
      <c r="Q223" s="307"/>
      <c r="R223" s="307"/>
      <c r="S223" s="25" t="b">
        <v>1</v>
      </c>
      <c r="T223" s="25" t="b">
        <v>1</v>
      </c>
      <c r="U223" s="25" t="b">
        <v>1</v>
      </c>
      <c r="V223" s="25">
        <f>COUNTIF(S$223:S223,TRUE)</f>
        <v>1</v>
      </c>
      <c r="W223" s="25">
        <f>COUNTIF(T$223:T223,TRUE)</f>
        <v>1</v>
      </c>
      <c r="X223" s="25">
        <f>COUNTIF(U$223:U223,TRUE)</f>
        <v>1</v>
      </c>
      <c r="Y223" s="312" t="str">
        <f>IFERROR(INDEX(B$223:B$229,MATCH($AB223,V$223:V$229,0),1),"")</f>
        <v>特別警報（警戒レベル５）</v>
      </c>
      <c r="Z223" s="293" t="str">
        <f>IFERROR(INDEX(AC$223:AC$229,MATCH($AB223,W$223:W$229,0),1),"")</f>
        <v>利用者の安全確保・体調管理(5分)</v>
      </c>
      <c r="AA223" s="312" t="str">
        <f>IFERROR(INDEX(J$223:J$229,MATCH($AB223,X$223:X$229,0),1),"")</f>
        <v>全職員</v>
      </c>
      <c r="AB223" s="25">
        <v>1</v>
      </c>
      <c r="AC223" s="6" t="str">
        <f t="shared" si="17"/>
        <v>利用者の安全確保・体調管理(5分)</v>
      </c>
      <c r="AD223" s="307"/>
      <c r="AE223" s="307"/>
    </row>
    <row r="224" spans="1:31" ht="15.95" customHeight="1" x14ac:dyDescent="0.15">
      <c r="A224" s="233"/>
      <c r="B224" s="325" t="s">
        <v>346</v>
      </c>
      <c r="C224" s="447"/>
      <c r="D224" s="448"/>
      <c r="E224" s="448"/>
      <c r="F224" s="448"/>
      <c r="G224" s="448"/>
      <c r="H224" s="448"/>
      <c r="I224" s="338"/>
      <c r="J224" s="327"/>
      <c r="K224" s="307"/>
      <c r="L224" s="307"/>
      <c r="M224" s="307"/>
      <c r="N224" s="307"/>
      <c r="O224" s="307"/>
      <c r="P224" s="307"/>
      <c r="Q224" s="307"/>
      <c r="R224" s="307"/>
      <c r="S224" s="6" t="b">
        <v>1</v>
      </c>
      <c r="T224" s="6" t="b">
        <v>0</v>
      </c>
      <c r="U224" s="6" t="b">
        <v>0</v>
      </c>
      <c r="V224" s="6">
        <f>COUNTIF(S$223:S224,TRUE)</f>
        <v>2</v>
      </c>
      <c r="W224" s="6">
        <f>COUNTIF(T$223:T224,TRUE)</f>
        <v>1</v>
      </c>
      <c r="X224" s="6">
        <f>COUNTIF(U$223:U224,TRUE)</f>
        <v>1</v>
      </c>
      <c r="Y224" s="312" t="str">
        <f t="shared" ref="Y224:Y229" si="23">IFERROR(INDEX(B$223:B$229,MATCH($AB224,V$223:V$229,0),1),"")</f>
        <v>記録的短時間大雨情報</v>
      </c>
      <c r="Z224" s="293" t="str">
        <f t="shared" ref="Z224:Z229" si="24">IFERROR(INDEX(AC$223:AC$229,MATCH($AB224,W$223:W$229,0),1),"")</f>
        <v/>
      </c>
      <c r="AA224" s="312" t="str">
        <f t="shared" ref="AA224:AA229" si="25">IFERROR(INDEX(J$223:J$229,MATCH($AB224,X$223:X$229,0),1),"")</f>
        <v/>
      </c>
      <c r="AB224" s="6">
        <f>AB223+1</f>
        <v>2</v>
      </c>
      <c r="AC224" s="6" t="str">
        <f t="shared" si="17"/>
        <v>(分)</v>
      </c>
    </row>
    <row r="225" spans="1:29" ht="15.95" customHeight="1" x14ac:dyDescent="0.15">
      <c r="A225" s="233"/>
      <c r="B225" s="326"/>
      <c r="C225" s="447"/>
      <c r="D225" s="448"/>
      <c r="E225" s="448"/>
      <c r="F225" s="448"/>
      <c r="G225" s="448"/>
      <c r="H225" s="448"/>
      <c r="I225" s="338"/>
      <c r="J225" s="327"/>
      <c r="K225" s="307"/>
      <c r="L225" s="307"/>
      <c r="M225" s="307"/>
      <c r="N225" s="307"/>
      <c r="O225" s="307"/>
      <c r="P225" s="307"/>
      <c r="Q225" s="307"/>
      <c r="R225" s="307"/>
      <c r="S225" s="6" t="b">
        <v>0</v>
      </c>
      <c r="T225" s="6" t="b">
        <v>0</v>
      </c>
      <c r="U225" s="6" t="b">
        <v>0</v>
      </c>
      <c r="V225" s="6">
        <f>COUNTIF(S$223:S225,TRUE)</f>
        <v>2</v>
      </c>
      <c r="W225" s="6">
        <f>COUNTIF(T$223:T225,TRUE)</f>
        <v>1</v>
      </c>
      <c r="X225" s="6">
        <f>COUNTIF(U$223:U225,TRUE)</f>
        <v>1</v>
      </c>
      <c r="Y225" s="312" t="str">
        <f t="shared" si="23"/>
        <v/>
      </c>
      <c r="Z225" s="293" t="str">
        <f t="shared" si="24"/>
        <v/>
      </c>
      <c r="AA225" s="312" t="str">
        <f t="shared" si="25"/>
        <v/>
      </c>
      <c r="AB225" s="6">
        <f t="shared" ref="AB225:AB229" si="26">AB224+1</f>
        <v>3</v>
      </c>
      <c r="AC225" s="6" t="str">
        <f t="shared" si="17"/>
        <v>(分)</v>
      </c>
    </row>
    <row r="226" spans="1:29" ht="15.95" customHeight="1" x14ac:dyDescent="0.15">
      <c r="A226" s="233"/>
      <c r="B226" s="326"/>
      <c r="C226" s="447"/>
      <c r="D226" s="448"/>
      <c r="E226" s="448"/>
      <c r="F226" s="448"/>
      <c r="G226" s="448"/>
      <c r="H226" s="448"/>
      <c r="I226" s="338"/>
      <c r="J226" s="327"/>
      <c r="K226" s="307"/>
      <c r="L226" s="307"/>
      <c r="M226" s="307"/>
      <c r="N226" s="307"/>
      <c r="O226" s="307"/>
      <c r="P226" s="307"/>
      <c r="Q226" s="307"/>
      <c r="R226" s="307"/>
      <c r="S226" s="6" t="b">
        <v>0</v>
      </c>
      <c r="T226" s="6" t="b">
        <v>0</v>
      </c>
      <c r="U226" s="6" t="b">
        <v>0</v>
      </c>
      <c r="V226" s="6">
        <f>COUNTIF(S$223:S226,TRUE)</f>
        <v>2</v>
      </c>
      <c r="W226" s="6">
        <f>COUNTIF(T$223:T226,TRUE)</f>
        <v>1</v>
      </c>
      <c r="X226" s="6">
        <f>COUNTIF(U$223:U226,TRUE)</f>
        <v>1</v>
      </c>
      <c r="Y226" s="312" t="str">
        <f t="shared" si="23"/>
        <v/>
      </c>
      <c r="Z226" s="293" t="str">
        <f t="shared" si="24"/>
        <v/>
      </c>
      <c r="AA226" s="312" t="str">
        <f t="shared" si="25"/>
        <v/>
      </c>
      <c r="AB226" s="6">
        <f t="shared" si="26"/>
        <v>4</v>
      </c>
      <c r="AC226" s="6" t="str">
        <f t="shared" si="17"/>
        <v>(分)</v>
      </c>
    </row>
    <row r="227" spans="1:29" ht="15.95" customHeight="1" x14ac:dyDescent="0.15">
      <c r="A227" s="233"/>
      <c r="B227" s="326"/>
      <c r="C227" s="447"/>
      <c r="D227" s="448"/>
      <c r="E227" s="448"/>
      <c r="F227" s="448"/>
      <c r="G227" s="448"/>
      <c r="H227" s="448"/>
      <c r="I227" s="338"/>
      <c r="J227" s="327"/>
      <c r="K227" s="307"/>
      <c r="L227" s="307"/>
      <c r="M227" s="307"/>
      <c r="N227" s="307"/>
      <c r="O227" s="307"/>
      <c r="P227" s="307"/>
      <c r="Q227" s="307"/>
      <c r="R227" s="307"/>
      <c r="S227" s="6" t="b">
        <v>0</v>
      </c>
      <c r="T227" s="6" t="b">
        <v>0</v>
      </c>
      <c r="U227" s="6" t="b">
        <v>0</v>
      </c>
      <c r="V227" s="6">
        <f>COUNTIF(S$223:S227,TRUE)</f>
        <v>2</v>
      </c>
      <c r="W227" s="6">
        <f>COUNTIF(T$223:T227,TRUE)</f>
        <v>1</v>
      </c>
      <c r="X227" s="6">
        <f>COUNTIF(U$223:U227,TRUE)</f>
        <v>1</v>
      </c>
      <c r="Y227" s="312" t="str">
        <f t="shared" si="23"/>
        <v/>
      </c>
      <c r="Z227" s="293" t="str">
        <f t="shared" si="24"/>
        <v/>
      </c>
      <c r="AA227" s="312" t="str">
        <f t="shared" si="25"/>
        <v/>
      </c>
      <c r="AB227" s="6">
        <f t="shared" si="26"/>
        <v>5</v>
      </c>
      <c r="AC227" s="6" t="str">
        <f t="shared" si="17"/>
        <v>(分)</v>
      </c>
    </row>
    <row r="228" spans="1:29" ht="15.95" customHeight="1" x14ac:dyDescent="0.15">
      <c r="A228" s="233"/>
      <c r="B228" s="326"/>
      <c r="C228" s="447"/>
      <c r="D228" s="448"/>
      <c r="E228" s="448"/>
      <c r="F228" s="448"/>
      <c r="G228" s="448"/>
      <c r="H228" s="448"/>
      <c r="I228" s="338"/>
      <c r="J228" s="327"/>
      <c r="K228" s="307"/>
      <c r="L228" s="307"/>
      <c r="M228" s="307"/>
      <c r="N228" s="307"/>
      <c r="O228" s="307"/>
      <c r="P228" s="307"/>
      <c r="Q228" s="307"/>
      <c r="R228" s="307"/>
      <c r="S228" s="6" t="b">
        <v>0</v>
      </c>
      <c r="T228" s="6" t="b">
        <v>0</v>
      </c>
      <c r="U228" s="6" t="b">
        <v>0</v>
      </c>
      <c r="V228" s="6">
        <f>COUNTIF(S$223:S228,TRUE)</f>
        <v>2</v>
      </c>
      <c r="W228" s="6">
        <f>COUNTIF(T$223:T228,TRUE)</f>
        <v>1</v>
      </c>
      <c r="X228" s="6">
        <f>COUNTIF(U$223:U228,TRUE)</f>
        <v>1</v>
      </c>
      <c r="Y228" s="312" t="str">
        <f t="shared" si="23"/>
        <v/>
      </c>
      <c r="Z228" s="293" t="str">
        <f t="shared" si="24"/>
        <v/>
      </c>
      <c r="AA228" s="312" t="str">
        <f t="shared" si="25"/>
        <v/>
      </c>
      <c r="AB228" s="6">
        <f t="shared" si="26"/>
        <v>6</v>
      </c>
      <c r="AC228" s="6" t="str">
        <f t="shared" si="17"/>
        <v>(分)</v>
      </c>
    </row>
    <row r="229" spans="1:29" ht="15.95" customHeight="1" thickBot="1" x14ac:dyDescent="0.2">
      <c r="A229" s="233"/>
      <c r="B229" s="328"/>
      <c r="C229" s="449"/>
      <c r="D229" s="450"/>
      <c r="E229" s="450"/>
      <c r="F229" s="450"/>
      <c r="G229" s="450"/>
      <c r="H229" s="450"/>
      <c r="I229" s="362"/>
      <c r="J229" s="329"/>
      <c r="K229" s="307"/>
      <c r="L229" s="307"/>
      <c r="M229" s="307"/>
      <c r="N229" s="307"/>
      <c r="O229" s="307"/>
      <c r="P229" s="307"/>
      <c r="Q229" s="307"/>
      <c r="R229" s="307"/>
      <c r="S229" s="6" t="b">
        <v>0</v>
      </c>
      <c r="T229" s="6" t="b">
        <v>0</v>
      </c>
      <c r="U229" s="6" t="b">
        <v>0</v>
      </c>
      <c r="V229" s="6">
        <f>COUNTIF(S$223:S229,TRUE)</f>
        <v>2</v>
      </c>
      <c r="W229" s="6">
        <f>COUNTIF(T$223:T229,TRUE)</f>
        <v>1</v>
      </c>
      <c r="X229" s="6">
        <f>COUNTIF(U$223:U229,TRUE)</f>
        <v>1</v>
      </c>
      <c r="Y229" s="312" t="str">
        <f t="shared" si="23"/>
        <v/>
      </c>
      <c r="Z229" s="293" t="str">
        <f t="shared" si="24"/>
        <v/>
      </c>
      <c r="AA229" s="312" t="str">
        <f t="shared" si="25"/>
        <v/>
      </c>
      <c r="AB229" s="6">
        <f t="shared" si="26"/>
        <v>7</v>
      </c>
      <c r="AC229" s="6" t="str">
        <f t="shared" si="17"/>
        <v>(分)</v>
      </c>
    </row>
    <row r="230" spans="1:29" x14ac:dyDescent="0.15">
      <c r="A230" s="234"/>
      <c r="B230" s="235"/>
      <c r="C230" s="235"/>
      <c r="D230" s="235"/>
      <c r="E230" s="235"/>
      <c r="F230" s="235"/>
      <c r="G230" s="235"/>
      <c r="H230" s="235"/>
      <c r="I230" s="235"/>
      <c r="J230" s="252"/>
    </row>
    <row r="231" spans="1:29" ht="17.25" customHeight="1" x14ac:dyDescent="0.15">
      <c r="A231" s="409" t="s">
        <v>288</v>
      </c>
      <c r="B231" s="410"/>
      <c r="C231" s="410"/>
      <c r="D231" s="410"/>
      <c r="E231" s="410"/>
      <c r="F231" s="410"/>
      <c r="G231" s="410"/>
      <c r="H231" s="410"/>
      <c r="I231" s="410"/>
      <c r="J231" s="411"/>
      <c r="L231" s="182"/>
      <c r="M231" s="182"/>
      <c r="N231" s="182"/>
      <c r="O231" s="182"/>
      <c r="P231" s="182"/>
    </row>
    <row r="232" spans="1:29" ht="7.5" customHeight="1" x14ac:dyDescent="0.15">
      <c r="A232" s="35"/>
      <c r="B232" s="48"/>
      <c r="C232" s="36"/>
      <c r="D232" s="36"/>
      <c r="E232" s="36"/>
      <c r="F232" s="36"/>
      <c r="G232" s="36"/>
      <c r="H232" s="36"/>
      <c r="I232" s="36"/>
      <c r="J232" s="108"/>
    </row>
    <row r="233" spans="1:29" ht="17.25" customHeight="1" x14ac:dyDescent="0.15">
      <c r="A233" s="438" t="s">
        <v>111</v>
      </c>
      <c r="B233" s="439"/>
      <c r="C233" s="120"/>
      <c r="D233" s="120"/>
      <c r="E233" s="120"/>
      <c r="F233" s="120"/>
      <c r="G233" s="120"/>
      <c r="H233" s="120"/>
      <c r="I233" s="120"/>
      <c r="J233" s="119"/>
      <c r="L233" s="463" t="s">
        <v>109</v>
      </c>
      <c r="M233" s="463"/>
      <c r="N233" s="463"/>
      <c r="O233" s="463"/>
      <c r="P233" s="463"/>
    </row>
    <row r="234" spans="1:29" ht="7.5" customHeight="1" thickBot="1" x14ac:dyDescent="0.2">
      <c r="A234" s="35"/>
      <c r="B234" s="48"/>
      <c r="C234" s="101"/>
      <c r="D234" s="101"/>
      <c r="E234" s="101"/>
      <c r="I234" s="99"/>
      <c r="J234" s="108"/>
      <c r="L234" s="463"/>
      <c r="M234" s="463"/>
      <c r="N234" s="463"/>
      <c r="O234" s="463"/>
      <c r="P234" s="463"/>
    </row>
    <row r="235" spans="1:29" ht="17.25" customHeight="1" thickBot="1" x14ac:dyDescent="0.2">
      <c r="A235" s="35"/>
      <c r="B235" s="101" t="s">
        <v>154</v>
      </c>
      <c r="C235" s="128" t="s">
        <v>153</v>
      </c>
      <c r="E235" s="101"/>
      <c r="F235" s="99" t="s">
        <v>96</v>
      </c>
      <c r="G235" s="483">
        <v>3</v>
      </c>
      <c r="H235" s="484"/>
      <c r="I235" s="6" t="s">
        <v>95</v>
      </c>
      <c r="J235" s="108" t="s">
        <v>351</v>
      </c>
      <c r="L235" s="463"/>
      <c r="M235" s="463"/>
      <c r="N235" s="463"/>
      <c r="O235" s="463"/>
      <c r="P235" s="463"/>
    </row>
    <row r="236" spans="1:29" ht="7.5" customHeight="1" thickBot="1" x14ac:dyDescent="0.2">
      <c r="A236" s="35"/>
      <c r="B236" s="48"/>
      <c r="C236" s="47"/>
      <c r="D236" s="47"/>
      <c r="E236" s="47"/>
      <c r="G236" s="47"/>
      <c r="I236" s="100"/>
      <c r="J236" s="117"/>
      <c r="L236" s="463"/>
      <c r="M236" s="463"/>
      <c r="N236" s="463"/>
      <c r="O236" s="463"/>
      <c r="P236" s="463"/>
    </row>
    <row r="237" spans="1:29" ht="17.25" customHeight="1" thickBot="1" x14ac:dyDescent="0.2">
      <c r="A237" s="35"/>
      <c r="B237" s="101" t="s">
        <v>155</v>
      </c>
      <c r="C237" s="128" t="s">
        <v>153</v>
      </c>
      <c r="E237" s="101"/>
      <c r="F237" s="99" t="s">
        <v>96</v>
      </c>
      <c r="G237" s="483">
        <v>5</v>
      </c>
      <c r="H237" s="484"/>
      <c r="I237" s="6" t="s">
        <v>129</v>
      </c>
      <c r="J237" s="108" t="s">
        <v>352</v>
      </c>
      <c r="L237" s="463"/>
      <c r="M237" s="463"/>
      <c r="N237" s="463"/>
      <c r="O237" s="463"/>
      <c r="P237" s="463"/>
    </row>
    <row r="238" spans="1:29" ht="7.5" customHeight="1" thickBot="1" x14ac:dyDescent="0.2">
      <c r="A238" s="35"/>
      <c r="B238" s="48"/>
      <c r="C238" s="47"/>
      <c r="D238" s="47"/>
      <c r="E238" s="47"/>
      <c r="G238" s="47"/>
      <c r="I238" s="100"/>
      <c r="J238" s="117"/>
      <c r="L238" s="463"/>
      <c r="M238" s="463"/>
      <c r="N238" s="463"/>
      <c r="O238" s="463"/>
      <c r="P238" s="463"/>
    </row>
    <row r="239" spans="1:29" ht="17.25" customHeight="1" thickBot="1" x14ac:dyDescent="0.2">
      <c r="A239" s="35"/>
      <c r="B239" s="101" t="s">
        <v>156</v>
      </c>
      <c r="C239" s="128" t="s">
        <v>153</v>
      </c>
      <c r="E239" s="101"/>
      <c r="F239" s="99" t="s">
        <v>96</v>
      </c>
      <c r="G239" s="483">
        <v>2</v>
      </c>
      <c r="H239" s="484"/>
      <c r="I239" s="6" t="s">
        <v>95</v>
      </c>
      <c r="J239" s="108" t="s">
        <v>351</v>
      </c>
      <c r="L239" s="463"/>
      <c r="M239" s="463"/>
      <c r="N239" s="463"/>
      <c r="O239" s="463"/>
      <c r="P239" s="463"/>
    </row>
    <row r="240" spans="1:29" ht="7.5" customHeight="1" thickBot="1" x14ac:dyDescent="0.2">
      <c r="A240" s="35"/>
      <c r="B240" s="48"/>
      <c r="C240" s="47"/>
      <c r="D240" s="47"/>
      <c r="E240" s="47"/>
      <c r="G240" s="47"/>
      <c r="H240" s="47"/>
      <c r="I240" s="47"/>
      <c r="J240" s="117"/>
      <c r="L240" s="463"/>
      <c r="M240" s="463"/>
      <c r="N240" s="463"/>
      <c r="O240" s="463"/>
      <c r="P240" s="463"/>
    </row>
    <row r="241" spans="1:16" ht="17.25" customHeight="1" thickBot="1" x14ac:dyDescent="0.2">
      <c r="A241" s="35"/>
      <c r="B241" s="101" t="s">
        <v>157</v>
      </c>
      <c r="C241" s="128" t="s">
        <v>153</v>
      </c>
      <c r="E241" s="101"/>
      <c r="F241" s="99" t="s">
        <v>96</v>
      </c>
      <c r="G241" s="483">
        <v>1</v>
      </c>
      <c r="H241" s="484"/>
      <c r="I241" s="6" t="s">
        <v>95</v>
      </c>
      <c r="J241" s="108" t="s">
        <v>351</v>
      </c>
      <c r="L241" s="463"/>
      <c r="M241" s="463"/>
      <c r="N241" s="463"/>
      <c r="O241" s="463"/>
      <c r="P241" s="463"/>
    </row>
    <row r="242" spans="1:16" ht="7.5" customHeight="1" thickBot="1" x14ac:dyDescent="0.2">
      <c r="A242" s="35"/>
      <c r="B242" s="48"/>
      <c r="C242" s="47"/>
      <c r="D242" s="47"/>
      <c r="E242" s="47"/>
      <c r="G242" s="47"/>
      <c r="H242" s="47"/>
      <c r="I242" s="47"/>
      <c r="J242" s="117"/>
    </row>
    <row r="243" spans="1:16" ht="17.25" customHeight="1" thickBot="1" x14ac:dyDescent="0.2">
      <c r="A243" s="35"/>
      <c r="B243" s="101" t="s">
        <v>158</v>
      </c>
      <c r="C243" s="128" t="s">
        <v>153</v>
      </c>
      <c r="E243" s="101"/>
      <c r="F243" s="99" t="s">
        <v>96</v>
      </c>
      <c r="G243" s="483">
        <v>5</v>
      </c>
      <c r="H243" s="484"/>
      <c r="I243" s="6" t="s">
        <v>95</v>
      </c>
      <c r="J243" s="108" t="s">
        <v>351</v>
      </c>
    </row>
    <row r="244" spans="1:16" ht="7.5" customHeight="1" thickBot="1" x14ac:dyDescent="0.2">
      <c r="A244" s="35"/>
      <c r="B244" s="48"/>
      <c r="C244" s="47"/>
      <c r="D244" s="47"/>
      <c r="E244" s="47"/>
      <c r="G244" s="47"/>
      <c r="H244" s="47"/>
      <c r="I244" s="47"/>
      <c r="J244" s="117"/>
    </row>
    <row r="245" spans="1:16" ht="17.25" customHeight="1" thickBot="1" x14ac:dyDescent="0.2">
      <c r="A245" s="35"/>
      <c r="B245" s="101" t="s">
        <v>159</v>
      </c>
      <c r="C245" s="128" t="s">
        <v>153</v>
      </c>
      <c r="E245" s="101"/>
      <c r="F245" s="99" t="s">
        <v>96</v>
      </c>
      <c r="G245" s="483">
        <v>3</v>
      </c>
      <c r="H245" s="484"/>
      <c r="I245" s="6" t="s">
        <v>98</v>
      </c>
      <c r="J245" s="108" t="s">
        <v>353</v>
      </c>
    </row>
    <row r="246" spans="1:16" ht="7.5" customHeight="1" thickBot="1" x14ac:dyDescent="0.2">
      <c r="A246" s="35"/>
      <c r="B246" s="48"/>
      <c r="C246" s="47"/>
      <c r="D246" s="47"/>
      <c r="E246" s="47"/>
      <c r="G246" s="47"/>
      <c r="H246" s="47"/>
      <c r="I246" s="47"/>
      <c r="J246" s="117"/>
    </row>
    <row r="247" spans="1:16" ht="17.25" customHeight="1" thickBot="1" x14ac:dyDescent="0.2">
      <c r="A247" s="35"/>
      <c r="B247" s="101" t="s">
        <v>160</v>
      </c>
      <c r="C247" s="128" t="s">
        <v>153</v>
      </c>
      <c r="E247" s="101"/>
      <c r="F247" s="99" t="s">
        <v>96</v>
      </c>
      <c r="G247" s="483">
        <v>20</v>
      </c>
      <c r="H247" s="484"/>
      <c r="I247" s="6" t="s">
        <v>98</v>
      </c>
      <c r="J247" s="108" t="s">
        <v>353</v>
      </c>
    </row>
    <row r="248" spans="1:16" ht="7.5" customHeight="1" thickBot="1" x14ac:dyDescent="0.2">
      <c r="A248" s="35"/>
      <c r="B248" s="48"/>
      <c r="C248" s="47"/>
      <c r="D248" s="47"/>
      <c r="E248" s="47"/>
      <c r="F248" s="47"/>
      <c r="G248" s="47"/>
      <c r="H248" s="47"/>
      <c r="I248" s="47"/>
      <c r="J248" s="117"/>
    </row>
    <row r="249" spans="1:16" ht="17.25" customHeight="1" x14ac:dyDescent="0.15">
      <c r="A249" s="35"/>
      <c r="B249" s="37" t="s">
        <v>161</v>
      </c>
      <c r="C249" s="482"/>
      <c r="D249" s="477"/>
      <c r="E249" s="477"/>
      <c r="F249" s="477"/>
      <c r="G249" s="477"/>
      <c r="H249" s="477"/>
      <c r="I249" s="478"/>
      <c r="J249" s="117"/>
    </row>
    <row r="250" spans="1:16" ht="17.25" customHeight="1" thickBot="1" x14ac:dyDescent="0.2">
      <c r="A250" s="35"/>
      <c r="B250" s="37"/>
      <c r="C250" s="479"/>
      <c r="D250" s="480"/>
      <c r="E250" s="480"/>
      <c r="F250" s="480"/>
      <c r="G250" s="480"/>
      <c r="H250" s="480"/>
      <c r="I250" s="481"/>
      <c r="J250" s="117"/>
    </row>
    <row r="251" spans="1:16" ht="7.5" customHeight="1" x14ac:dyDescent="0.15">
      <c r="A251" s="35"/>
      <c r="B251" s="48"/>
      <c r="C251" s="37"/>
      <c r="D251" s="37"/>
      <c r="E251" s="47"/>
      <c r="F251" s="47"/>
      <c r="G251" s="47"/>
      <c r="H251" s="47"/>
      <c r="I251" s="47"/>
      <c r="J251" s="117"/>
    </row>
    <row r="252" spans="1:16" ht="17.25" customHeight="1" x14ac:dyDescent="0.15">
      <c r="A252" s="438" t="s">
        <v>112</v>
      </c>
      <c r="B252" s="439"/>
      <c r="C252" s="118"/>
      <c r="D252" s="118"/>
      <c r="E252" s="122"/>
      <c r="F252" s="122"/>
      <c r="G252" s="122"/>
      <c r="H252" s="122"/>
      <c r="I252" s="122"/>
      <c r="J252" s="123"/>
    </row>
    <row r="253" spans="1:16" ht="7.5" customHeight="1" thickBot="1" x14ac:dyDescent="0.2">
      <c r="A253" s="35"/>
      <c r="B253" s="48"/>
      <c r="C253" s="37"/>
      <c r="D253" s="37"/>
      <c r="E253" s="47"/>
      <c r="F253" s="47"/>
      <c r="G253" s="47"/>
      <c r="H253" s="47"/>
      <c r="I253" s="47"/>
      <c r="J253" s="117"/>
    </row>
    <row r="254" spans="1:16" ht="17.25" customHeight="1" thickBot="1" x14ac:dyDescent="0.2">
      <c r="A254" s="35"/>
      <c r="B254" s="101" t="s">
        <v>162</v>
      </c>
      <c r="C254" s="128" t="s">
        <v>153</v>
      </c>
      <c r="D254" s="37"/>
      <c r="E254" s="47"/>
      <c r="F254" s="47"/>
      <c r="G254" s="47"/>
      <c r="H254" s="47"/>
      <c r="I254" s="47"/>
      <c r="J254" s="117" t="s">
        <v>106</v>
      </c>
    </row>
    <row r="255" spans="1:16" ht="7.5" customHeight="1" thickBot="1" x14ac:dyDescent="0.2">
      <c r="A255" s="35"/>
      <c r="B255" s="47"/>
      <c r="D255" s="37"/>
      <c r="E255" s="47"/>
      <c r="F255" s="47"/>
      <c r="G255" s="47"/>
      <c r="H255" s="47"/>
      <c r="I255" s="47"/>
      <c r="J255" s="117"/>
    </row>
    <row r="256" spans="1:16" ht="17.25" customHeight="1" thickBot="1" x14ac:dyDescent="0.2">
      <c r="A256" s="35"/>
      <c r="B256" s="101" t="s">
        <v>424</v>
      </c>
      <c r="C256" s="128" t="s">
        <v>153</v>
      </c>
      <c r="D256" s="37"/>
      <c r="E256" s="47"/>
      <c r="F256" s="47"/>
      <c r="G256" s="47"/>
      <c r="H256" s="47"/>
      <c r="I256" s="47"/>
      <c r="J256" s="117" t="s">
        <v>106</v>
      </c>
    </row>
    <row r="257" spans="1:10" ht="7.5" customHeight="1" thickBot="1" x14ac:dyDescent="0.2">
      <c r="A257" s="35"/>
      <c r="B257" s="47"/>
      <c r="D257" s="47"/>
      <c r="E257" s="47"/>
      <c r="G257" s="47"/>
      <c r="I257" s="100"/>
      <c r="J257" s="117"/>
    </row>
    <row r="258" spans="1:10" ht="17.25" customHeight="1" thickBot="1" x14ac:dyDescent="0.2">
      <c r="A258" s="35"/>
      <c r="B258" s="101" t="s">
        <v>163</v>
      </c>
      <c r="C258" s="128" t="s">
        <v>97</v>
      </c>
      <c r="E258" s="101"/>
      <c r="F258" s="99" t="s">
        <v>96</v>
      </c>
      <c r="G258" s="483"/>
      <c r="H258" s="484"/>
      <c r="I258" s="6" t="s">
        <v>100</v>
      </c>
      <c r="J258" s="108" t="s">
        <v>354</v>
      </c>
    </row>
    <row r="259" spans="1:10" ht="7.5" customHeight="1" thickBot="1" x14ac:dyDescent="0.2">
      <c r="A259" s="35"/>
      <c r="B259" s="47"/>
      <c r="D259" s="47"/>
      <c r="E259" s="47"/>
      <c r="F259" s="47"/>
      <c r="G259" s="47"/>
      <c r="H259" s="47"/>
      <c r="I259" s="47"/>
      <c r="J259" s="117"/>
    </row>
    <row r="260" spans="1:10" ht="17.25" customHeight="1" thickBot="1" x14ac:dyDescent="0.2">
      <c r="A260" s="35"/>
      <c r="B260" s="101" t="s">
        <v>158</v>
      </c>
      <c r="C260" s="128" t="s">
        <v>153</v>
      </c>
      <c r="E260" s="101"/>
      <c r="F260" s="99" t="s">
        <v>96</v>
      </c>
      <c r="G260" s="483">
        <v>5</v>
      </c>
      <c r="H260" s="484"/>
      <c r="I260" s="6" t="s">
        <v>95</v>
      </c>
      <c r="J260" s="108" t="s">
        <v>351</v>
      </c>
    </row>
    <row r="261" spans="1:10" ht="7.5" customHeight="1" thickBot="1" x14ac:dyDescent="0.2">
      <c r="A261" s="35"/>
      <c r="B261" s="47"/>
      <c r="D261" s="47"/>
      <c r="E261" s="47"/>
      <c r="F261" s="47"/>
      <c r="G261" s="47"/>
      <c r="H261" s="47"/>
      <c r="I261" s="47"/>
      <c r="J261" s="117"/>
    </row>
    <row r="262" spans="1:10" ht="17.25" customHeight="1" thickBot="1" x14ac:dyDescent="0.2">
      <c r="A262" s="35"/>
      <c r="B262" s="101" t="s">
        <v>159</v>
      </c>
      <c r="C262" s="128" t="s">
        <v>153</v>
      </c>
      <c r="E262" s="101"/>
      <c r="F262" s="99" t="s">
        <v>96</v>
      </c>
      <c r="G262" s="483">
        <v>3</v>
      </c>
      <c r="H262" s="484"/>
      <c r="I262" s="6" t="s">
        <v>98</v>
      </c>
      <c r="J262" s="108" t="s">
        <v>353</v>
      </c>
    </row>
    <row r="263" spans="1:10" ht="7.5" customHeight="1" thickBot="1" x14ac:dyDescent="0.2">
      <c r="A263" s="35"/>
      <c r="B263" s="47"/>
      <c r="D263" s="47"/>
      <c r="E263" s="47"/>
      <c r="F263" s="47"/>
      <c r="G263" s="47"/>
      <c r="H263" s="47"/>
      <c r="I263" s="47"/>
      <c r="J263" s="117"/>
    </row>
    <row r="264" spans="1:10" ht="17.25" customHeight="1" thickBot="1" x14ac:dyDescent="0.2">
      <c r="A264" s="35"/>
      <c r="B264" s="101" t="s">
        <v>164</v>
      </c>
      <c r="C264" s="128" t="s">
        <v>153</v>
      </c>
      <c r="E264" s="101"/>
      <c r="F264" s="99" t="s">
        <v>96</v>
      </c>
      <c r="G264" s="483">
        <v>1</v>
      </c>
      <c r="H264" s="484"/>
      <c r="I264" s="6" t="s">
        <v>95</v>
      </c>
      <c r="J264" s="108" t="s">
        <v>351</v>
      </c>
    </row>
    <row r="265" spans="1:10" ht="7.5" customHeight="1" thickBot="1" x14ac:dyDescent="0.2">
      <c r="A265" s="35"/>
      <c r="B265" s="47"/>
      <c r="D265" s="47"/>
      <c r="E265" s="47"/>
      <c r="F265" s="47"/>
      <c r="G265" s="47"/>
      <c r="H265" s="47"/>
      <c r="I265" s="47"/>
      <c r="J265" s="117"/>
    </row>
    <row r="266" spans="1:10" ht="17.25" customHeight="1" thickBot="1" x14ac:dyDescent="0.2">
      <c r="A266" s="35"/>
      <c r="B266" s="101" t="s">
        <v>165</v>
      </c>
      <c r="C266" s="128" t="s">
        <v>153</v>
      </c>
      <c r="E266" s="101"/>
      <c r="F266" s="99" t="s">
        <v>96</v>
      </c>
      <c r="G266" s="483">
        <v>5</v>
      </c>
      <c r="H266" s="484"/>
      <c r="I266" s="6" t="s">
        <v>95</v>
      </c>
      <c r="J266" s="108" t="s">
        <v>351</v>
      </c>
    </row>
    <row r="267" spans="1:10" ht="7.5" customHeight="1" thickBot="1" x14ac:dyDescent="0.2">
      <c r="A267" s="35"/>
      <c r="B267" s="47"/>
      <c r="D267" s="47"/>
      <c r="E267" s="47"/>
      <c r="F267" s="47"/>
      <c r="G267" s="47"/>
      <c r="H267" s="47"/>
      <c r="I267" s="47"/>
      <c r="J267" s="117"/>
    </row>
    <row r="268" spans="1:10" ht="17.25" customHeight="1" thickBot="1" x14ac:dyDescent="0.2">
      <c r="A268" s="35"/>
      <c r="B268" s="101" t="s">
        <v>160</v>
      </c>
      <c r="C268" s="128" t="s">
        <v>153</v>
      </c>
      <c r="E268" s="101"/>
      <c r="F268" s="99" t="s">
        <v>96</v>
      </c>
      <c r="G268" s="483">
        <v>20</v>
      </c>
      <c r="H268" s="484"/>
      <c r="I268" s="6" t="s">
        <v>98</v>
      </c>
      <c r="J268" s="108" t="s">
        <v>353</v>
      </c>
    </row>
    <row r="269" spans="1:10" ht="7.5" customHeight="1" thickBot="1" x14ac:dyDescent="0.2">
      <c r="A269" s="35"/>
      <c r="B269" s="47"/>
      <c r="D269" s="47"/>
      <c r="E269" s="47"/>
      <c r="F269" s="47"/>
      <c r="G269" s="47"/>
      <c r="H269" s="47"/>
      <c r="I269" s="47"/>
      <c r="J269" s="117"/>
    </row>
    <row r="270" spans="1:10" ht="17.25" customHeight="1" thickBot="1" x14ac:dyDescent="0.2">
      <c r="A270" s="35"/>
      <c r="B270" s="101" t="s">
        <v>166</v>
      </c>
      <c r="C270" s="128" t="s">
        <v>97</v>
      </c>
      <c r="E270" s="101"/>
      <c r="F270" s="99" t="s">
        <v>96</v>
      </c>
      <c r="G270" s="483"/>
      <c r="H270" s="484"/>
      <c r="I270" s="6" t="s">
        <v>99</v>
      </c>
      <c r="J270" s="108" t="s">
        <v>355</v>
      </c>
    </row>
    <row r="271" spans="1:10" ht="7.5" customHeight="1" thickBot="1" x14ac:dyDescent="0.2">
      <c r="A271" s="35"/>
      <c r="B271" s="47"/>
      <c r="D271" s="47"/>
      <c r="E271" s="47"/>
      <c r="F271" s="47"/>
      <c r="G271" s="47"/>
      <c r="H271" s="47"/>
      <c r="I271" s="47"/>
      <c r="J271" s="117"/>
    </row>
    <row r="272" spans="1:10" ht="17.25" customHeight="1" thickBot="1" x14ac:dyDescent="0.2">
      <c r="A272" s="35"/>
      <c r="B272" s="101" t="s">
        <v>167</v>
      </c>
      <c r="C272" s="128" t="s">
        <v>97</v>
      </c>
      <c r="E272" s="101"/>
      <c r="F272" s="99" t="s">
        <v>96</v>
      </c>
      <c r="G272" s="483"/>
      <c r="H272" s="484"/>
      <c r="I272" s="6" t="s">
        <v>98</v>
      </c>
      <c r="J272" s="108" t="s">
        <v>353</v>
      </c>
    </row>
    <row r="273" spans="1:10" ht="7.5" customHeight="1" thickBot="1" x14ac:dyDescent="0.2">
      <c r="A273" s="35"/>
      <c r="B273" s="47"/>
      <c r="D273" s="47"/>
      <c r="E273" s="47"/>
      <c r="F273" s="47"/>
      <c r="G273" s="47"/>
      <c r="H273" s="47"/>
      <c r="I273" s="47"/>
      <c r="J273" s="117"/>
    </row>
    <row r="274" spans="1:10" ht="17.25" customHeight="1" x14ac:dyDescent="0.15">
      <c r="A274" s="35"/>
      <c r="B274" s="37" t="s">
        <v>161</v>
      </c>
      <c r="C274" s="476"/>
      <c r="D274" s="477"/>
      <c r="E274" s="477"/>
      <c r="F274" s="477"/>
      <c r="G274" s="477"/>
      <c r="H274" s="477"/>
      <c r="I274" s="478"/>
      <c r="J274" s="117"/>
    </row>
    <row r="275" spans="1:10" ht="17.25" customHeight="1" thickBot="1" x14ac:dyDescent="0.2">
      <c r="A275" s="35"/>
      <c r="B275" s="37"/>
      <c r="C275" s="479"/>
      <c r="D275" s="480"/>
      <c r="E275" s="480"/>
      <c r="F275" s="480"/>
      <c r="G275" s="480"/>
      <c r="H275" s="480"/>
      <c r="I275" s="481"/>
      <c r="J275" s="117"/>
    </row>
    <row r="276" spans="1:10" ht="7.5" customHeight="1" x14ac:dyDescent="0.15">
      <c r="A276" s="35"/>
      <c r="B276" s="48"/>
      <c r="C276" s="37"/>
      <c r="D276" s="37"/>
      <c r="E276" s="47"/>
      <c r="F276" s="47"/>
      <c r="G276" s="47"/>
      <c r="H276" s="47"/>
      <c r="I276" s="47"/>
      <c r="J276" s="117"/>
    </row>
    <row r="277" spans="1:10" ht="17.25" customHeight="1" x14ac:dyDescent="0.15">
      <c r="A277" s="438" t="s">
        <v>113</v>
      </c>
      <c r="B277" s="439"/>
      <c r="C277" s="120"/>
      <c r="D277" s="120"/>
      <c r="E277" s="120"/>
      <c r="F277" s="120"/>
      <c r="G277" s="120"/>
      <c r="H277" s="120"/>
      <c r="I277" s="120"/>
      <c r="J277" s="123"/>
    </row>
    <row r="278" spans="1:10" ht="7.5" customHeight="1" thickBot="1" x14ac:dyDescent="0.2">
      <c r="A278" s="35"/>
      <c r="B278" s="48"/>
      <c r="C278" s="101"/>
      <c r="D278" s="101"/>
      <c r="E278" s="101"/>
      <c r="I278" s="99"/>
      <c r="J278" s="117"/>
    </row>
    <row r="279" spans="1:10" ht="17.25" customHeight="1" thickBot="1" x14ac:dyDescent="0.2">
      <c r="A279" s="35"/>
      <c r="B279" s="101" t="s">
        <v>243</v>
      </c>
      <c r="C279" s="128" t="s">
        <v>153</v>
      </c>
      <c r="E279" s="101"/>
      <c r="F279" s="99" t="s">
        <v>96</v>
      </c>
      <c r="G279" s="483">
        <v>6</v>
      </c>
      <c r="H279" s="484"/>
      <c r="I279" s="6" t="s">
        <v>101</v>
      </c>
      <c r="J279" s="108" t="s">
        <v>356</v>
      </c>
    </row>
    <row r="280" spans="1:10" ht="7.5" customHeight="1" thickBot="1" x14ac:dyDescent="0.2">
      <c r="A280" s="35"/>
      <c r="B280" s="47"/>
      <c r="D280" s="47"/>
      <c r="E280" s="47"/>
      <c r="G280" s="47"/>
      <c r="I280" s="100"/>
      <c r="J280" s="117"/>
    </row>
    <row r="281" spans="1:10" ht="17.25" customHeight="1" thickBot="1" x14ac:dyDescent="0.2">
      <c r="A281" s="35"/>
      <c r="B281" s="101" t="s">
        <v>244</v>
      </c>
      <c r="C281" s="128" t="s">
        <v>153</v>
      </c>
      <c r="E281" s="101"/>
      <c r="F281" s="99" t="s">
        <v>96</v>
      </c>
      <c r="G281" s="483">
        <v>9</v>
      </c>
      <c r="H281" s="484"/>
      <c r="I281" s="6" t="s">
        <v>101</v>
      </c>
      <c r="J281" s="108" t="s">
        <v>356</v>
      </c>
    </row>
    <row r="282" spans="1:10" ht="7.5" customHeight="1" thickBot="1" x14ac:dyDescent="0.2">
      <c r="A282" s="35"/>
      <c r="B282" s="47"/>
      <c r="D282" s="47"/>
      <c r="E282" s="47"/>
      <c r="G282" s="47"/>
      <c r="I282" s="100"/>
      <c r="J282" s="117"/>
    </row>
    <row r="283" spans="1:10" ht="17.25" customHeight="1" thickBot="1" x14ac:dyDescent="0.2">
      <c r="A283" s="35"/>
      <c r="B283" s="101" t="s">
        <v>245</v>
      </c>
      <c r="C283" s="128" t="s">
        <v>153</v>
      </c>
      <c r="E283" s="101"/>
      <c r="F283" s="99" t="s">
        <v>96</v>
      </c>
      <c r="G283" s="483">
        <v>10</v>
      </c>
      <c r="H283" s="484"/>
      <c r="I283" s="6" t="s">
        <v>102</v>
      </c>
      <c r="J283" s="108" t="s">
        <v>357</v>
      </c>
    </row>
    <row r="284" spans="1:10" ht="7.5" customHeight="1" thickBot="1" x14ac:dyDescent="0.2">
      <c r="A284" s="35"/>
      <c r="B284" s="47"/>
      <c r="D284" s="47"/>
      <c r="E284" s="47"/>
      <c r="F284" s="47"/>
      <c r="G284" s="47"/>
      <c r="H284" s="47"/>
      <c r="I284" s="47"/>
      <c r="J284" s="117"/>
    </row>
    <row r="285" spans="1:10" ht="17.25" customHeight="1" thickBot="1" x14ac:dyDescent="0.2">
      <c r="A285" s="35"/>
      <c r="B285" s="101" t="s">
        <v>246</v>
      </c>
      <c r="C285" s="128" t="s">
        <v>153</v>
      </c>
      <c r="E285" s="101"/>
      <c r="F285" s="99" t="s">
        <v>96</v>
      </c>
      <c r="G285" s="483">
        <v>10</v>
      </c>
      <c r="H285" s="484"/>
      <c r="I285" s="6" t="s">
        <v>103</v>
      </c>
      <c r="J285" s="108" t="s">
        <v>357</v>
      </c>
    </row>
    <row r="286" spans="1:10" ht="7.5" customHeight="1" thickBot="1" x14ac:dyDescent="0.2">
      <c r="A286" s="35"/>
      <c r="B286" s="47"/>
      <c r="D286" s="47"/>
      <c r="E286" s="47"/>
      <c r="F286" s="47"/>
      <c r="G286" s="47"/>
      <c r="H286" s="47"/>
      <c r="I286" s="47"/>
      <c r="J286" s="117"/>
    </row>
    <row r="287" spans="1:10" ht="17.25" customHeight="1" x14ac:dyDescent="0.15">
      <c r="A287" s="35"/>
      <c r="B287" s="37" t="s">
        <v>161</v>
      </c>
      <c r="C287" s="470"/>
      <c r="D287" s="471"/>
      <c r="E287" s="471"/>
      <c r="F287" s="471"/>
      <c r="G287" s="471"/>
      <c r="H287" s="471"/>
      <c r="I287" s="472"/>
      <c r="J287" s="117"/>
    </row>
    <row r="288" spans="1:10" ht="17.25" customHeight="1" thickBot="1" x14ac:dyDescent="0.2">
      <c r="A288" s="35"/>
      <c r="B288" s="37"/>
      <c r="C288" s="473"/>
      <c r="D288" s="474"/>
      <c r="E288" s="474"/>
      <c r="F288" s="474"/>
      <c r="G288" s="474"/>
      <c r="H288" s="474"/>
      <c r="I288" s="475"/>
      <c r="J288" s="117"/>
    </row>
    <row r="289" spans="1:10" ht="7.5" customHeight="1" x14ac:dyDescent="0.15">
      <c r="A289" s="35"/>
      <c r="B289" s="48"/>
      <c r="C289" s="37"/>
      <c r="D289" s="37"/>
      <c r="E289" s="47"/>
      <c r="F289" s="47"/>
      <c r="G289" s="47"/>
      <c r="H289" s="47"/>
      <c r="I289" s="47"/>
      <c r="J289" s="117"/>
    </row>
    <row r="290" spans="1:10" ht="17.25" customHeight="1" x14ac:dyDescent="0.15">
      <c r="A290" s="438" t="s">
        <v>425</v>
      </c>
      <c r="B290" s="439"/>
      <c r="C290" s="120"/>
      <c r="D290" s="120"/>
      <c r="E290" s="120"/>
      <c r="F290" s="120"/>
      <c r="G290" s="120"/>
      <c r="H290" s="120"/>
      <c r="I290" s="120"/>
      <c r="J290" s="123"/>
    </row>
    <row r="291" spans="1:10" ht="7.5" customHeight="1" thickBot="1" x14ac:dyDescent="0.2">
      <c r="A291" s="35"/>
      <c r="B291" s="48"/>
      <c r="C291" s="101"/>
      <c r="D291" s="101"/>
      <c r="E291" s="101"/>
      <c r="I291" s="99"/>
      <c r="J291" s="117"/>
    </row>
    <row r="292" spans="1:10" ht="17.25" customHeight="1" thickBot="1" x14ac:dyDescent="0.2">
      <c r="A292" s="35"/>
      <c r="B292" s="101" t="s">
        <v>247</v>
      </c>
      <c r="C292" s="128" t="s">
        <v>153</v>
      </c>
      <c r="E292" s="101"/>
      <c r="F292" s="99" t="s">
        <v>96</v>
      </c>
      <c r="G292" s="483">
        <v>100</v>
      </c>
      <c r="H292" s="484"/>
      <c r="I292" s="6" t="s">
        <v>100</v>
      </c>
      <c r="J292" s="108" t="s">
        <v>354</v>
      </c>
    </row>
    <row r="293" spans="1:10" ht="7.5" customHeight="1" thickBot="1" x14ac:dyDescent="0.2">
      <c r="A293" s="35"/>
      <c r="B293" s="47"/>
      <c r="D293" s="47"/>
      <c r="E293" s="47"/>
      <c r="G293" s="47"/>
      <c r="I293" s="100"/>
      <c r="J293" s="117"/>
    </row>
    <row r="294" spans="1:10" ht="17.25" customHeight="1" thickBot="1" x14ac:dyDescent="0.2">
      <c r="A294" s="35"/>
      <c r="B294" s="101" t="s">
        <v>248</v>
      </c>
      <c r="C294" s="128" t="s">
        <v>153</v>
      </c>
      <c r="E294" s="101"/>
      <c r="F294" s="99" t="s">
        <v>96</v>
      </c>
      <c r="G294" s="483">
        <v>3</v>
      </c>
      <c r="H294" s="484"/>
      <c r="I294" s="6" t="s">
        <v>170</v>
      </c>
      <c r="J294" s="108" t="s">
        <v>356</v>
      </c>
    </row>
    <row r="295" spans="1:10" ht="7.5" customHeight="1" thickBot="1" x14ac:dyDescent="0.2">
      <c r="A295" s="35"/>
      <c r="B295" s="47"/>
      <c r="D295" s="47"/>
      <c r="E295" s="47"/>
      <c r="G295" s="47"/>
      <c r="I295" s="100"/>
      <c r="J295" s="117"/>
    </row>
    <row r="296" spans="1:10" ht="17.25" customHeight="1" thickBot="1" x14ac:dyDescent="0.2">
      <c r="A296" s="35"/>
      <c r="B296" s="101" t="s">
        <v>249</v>
      </c>
      <c r="C296" s="128" t="s">
        <v>97</v>
      </c>
      <c r="E296" s="101"/>
      <c r="F296" s="99" t="s">
        <v>96</v>
      </c>
      <c r="G296" s="483"/>
      <c r="H296" s="484"/>
      <c r="I296" s="6" t="s">
        <v>98</v>
      </c>
      <c r="J296" s="108" t="s">
        <v>353</v>
      </c>
    </row>
    <row r="297" spans="1:10" ht="7.5" customHeight="1" thickBot="1" x14ac:dyDescent="0.2">
      <c r="A297" s="35"/>
      <c r="B297" s="47"/>
      <c r="D297" s="47"/>
      <c r="E297" s="47"/>
      <c r="F297" s="47"/>
      <c r="G297" s="47"/>
      <c r="H297" s="47"/>
      <c r="I297" s="47"/>
      <c r="J297" s="117"/>
    </row>
    <row r="298" spans="1:10" ht="17.25" customHeight="1" thickBot="1" x14ac:dyDescent="0.2">
      <c r="A298" s="35"/>
      <c r="B298" s="101" t="s">
        <v>250</v>
      </c>
      <c r="C298" s="128" t="s">
        <v>97</v>
      </c>
      <c r="E298" s="101"/>
      <c r="F298" s="99" t="s">
        <v>96</v>
      </c>
      <c r="G298" s="483"/>
      <c r="H298" s="484"/>
      <c r="I298" s="6" t="s">
        <v>98</v>
      </c>
      <c r="J298" s="108" t="s">
        <v>353</v>
      </c>
    </row>
    <row r="299" spans="1:10" ht="7.5" customHeight="1" thickBot="1" x14ac:dyDescent="0.2">
      <c r="A299" s="35"/>
      <c r="B299" s="47"/>
      <c r="D299" s="47"/>
      <c r="E299" s="47"/>
      <c r="F299" s="47"/>
      <c r="G299" s="47"/>
      <c r="H299" s="47"/>
      <c r="I299" s="47"/>
      <c r="J299" s="117"/>
    </row>
    <row r="300" spans="1:10" ht="17.25" customHeight="1" x14ac:dyDescent="0.15">
      <c r="A300" s="35"/>
      <c r="B300" s="374" t="s">
        <v>161</v>
      </c>
      <c r="C300" s="470"/>
      <c r="D300" s="471"/>
      <c r="E300" s="471"/>
      <c r="F300" s="471"/>
      <c r="G300" s="471"/>
      <c r="H300" s="471"/>
      <c r="I300" s="472"/>
      <c r="J300" s="117"/>
    </row>
    <row r="301" spans="1:10" ht="17.25" customHeight="1" thickBot="1" x14ac:dyDescent="0.2">
      <c r="A301" s="35"/>
      <c r="B301" s="374"/>
      <c r="C301" s="473"/>
      <c r="D301" s="474"/>
      <c r="E301" s="474"/>
      <c r="F301" s="474"/>
      <c r="G301" s="474"/>
      <c r="H301" s="474"/>
      <c r="I301" s="475"/>
      <c r="J301" s="117"/>
    </row>
    <row r="302" spans="1:10" ht="7.5" customHeight="1" x14ac:dyDescent="0.15">
      <c r="A302" s="35"/>
      <c r="B302" s="48"/>
      <c r="C302" s="37"/>
      <c r="D302" s="37"/>
      <c r="E302" s="47"/>
      <c r="F302" s="47"/>
      <c r="G302" s="47"/>
      <c r="H302" s="47"/>
      <c r="I302" s="47"/>
      <c r="J302" s="117"/>
    </row>
    <row r="303" spans="1:10" ht="17.25" customHeight="1" x14ac:dyDescent="0.15">
      <c r="A303" s="438" t="s">
        <v>114</v>
      </c>
      <c r="B303" s="439"/>
      <c r="C303" s="118"/>
      <c r="D303" s="118"/>
      <c r="E303" s="122"/>
      <c r="F303" s="122"/>
      <c r="G303" s="122"/>
      <c r="H303" s="122"/>
      <c r="I303" s="122"/>
      <c r="J303" s="123"/>
    </row>
    <row r="304" spans="1:10" ht="7.5" customHeight="1" thickBot="1" x14ac:dyDescent="0.2">
      <c r="A304" s="35"/>
      <c r="B304" s="48"/>
      <c r="C304" s="37"/>
      <c r="D304" s="37"/>
      <c r="E304" s="47"/>
      <c r="F304" s="47"/>
      <c r="G304" s="47"/>
      <c r="H304" s="47"/>
      <c r="I304" s="47"/>
      <c r="J304" s="117"/>
    </row>
    <row r="305" spans="1:10" ht="17.25" customHeight="1" thickBot="1" x14ac:dyDescent="0.2">
      <c r="A305" s="35"/>
      <c r="B305" s="101" t="s">
        <v>251</v>
      </c>
      <c r="C305" s="128" t="s">
        <v>153</v>
      </c>
      <c r="E305" s="101"/>
      <c r="F305" s="99" t="s">
        <v>96</v>
      </c>
      <c r="G305" s="483">
        <v>100</v>
      </c>
      <c r="H305" s="484"/>
      <c r="I305" s="6" t="s">
        <v>100</v>
      </c>
      <c r="J305" s="108" t="s">
        <v>354</v>
      </c>
    </row>
    <row r="306" spans="1:10" ht="7.5" customHeight="1" thickBot="1" x14ac:dyDescent="0.2">
      <c r="A306" s="35"/>
      <c r="B306" s="47"/>
      <c r="D306" s="47"/>
      <c r="E306" s="47"/>
      <c r="G306" s="47"/>
      <c r="I306" s="100"/>
      <c r="J306" s="117"/>
    </row>
    <row r="307" spans="1:10" ht="17.25" customHeight="1" thickBot="1" x14ac:dyDescent="0.2">
      <c r="A307" s="35"/>
      <c r="B307" s="101" t="s">
        <v>252</v>
      </c>
      <c r="C307" s="128" t="s">
        <v>153</v>
      </c>
      <c r="E307" s="101"/>
      <c r="F307" s="99" t="s">
        <v>96</v>
      </c>
      <c r="G307" s="483">
        <v>50</v>
      </c>
      <c r="H307" s="484"/>
      <c r="I307" s="6" t="s">
        <v>100</v>
      </c>
      <c r="J307" s="108" t="s">
        <v>354</v>
      </c>
    </row>
    <row r="308" spans="1:10" ht="7.5" customHeight="1" thickBot="1" x14ac:dyDescent="0.2">
      <c r="A308" s="35"/>
      <c r="B308" s="47"/>
      <c r="D308" s="47"/>
      <c r="E308" s="47"/>
      <c r="G308" s="47"/>
      <c r="I308" s="100"/>
      <c r="J308" s="117"/>
    </row>
    <row r="309" spans="1:10" ht="17.25" customHeight="1" thickBot="1" x14ac:dyDescent="0.2">
      <c r="A309" s="35"/>
      <c r="B309" s="101" t="s">
        <v>253</v>
      </c>
      <c r="C309" s="128" t="s">
        <v>153</v>
      </c>
      <c r="E309" s="101"/>
      <c r="F309" s="99" t="s">
        <v>96</v>
      </c>
      <c r="G309" s="483">
        <v>10</v>
      </c>
      <c r="H309" s="484"/>
      <c r="I309" s="6" t="s">
        <v>100</v>
      </c>
      <c r="J309" s="108" t="s">
        <v>354</v>
      </c>
    </row>
    <row r="310" spans="1:10" ht="7.5" customHeight="1" thickBot="1" x14ac:dyDescent="0.2">
      <c r="A310" s="35"/>
      <c r="B310" s="47"/>
      <c r="D310" s="47"/>
      <c r="E310" s="47"/>
      <c r="F310" s="47"/>
      <c r="G310" s="47"/>
      <c r="H310" s="47"/>
      <c r="I310" s="47"/>
      <c r="J310" s="117"/>
    </row>
    <row r="311" spans="1:10" ht="17.25" customHeight="1" x14ac:dyDescent="0.15">
      <c r="A311" s="35"/>
      <c r="B311" s="37" t="s">
        <v>161</v>
      </c>
      <c r="C311" s="496" t="s">
        <v>323</v>
      </c>
      <c r="D311" s="497"/>
      <c r="E311" s="497"/>
      <c r="F311" s="497"/>
      <c r="G311" s="497"/>
      <c r="H311" s="497"/>
      <c r="I311" s="498"/>
      <c r="J311" s="117"/>
    </row>
    <row r="312" spans="1:10" ht="17.25" customHeight="1" thickBot="1" x14ac:dyDescent="0.2">
      <c r="A312" s="35"/>
      <c r="B312" s="48"/>
      <c r="C312" s="499"/>
      <c r="D312" s="500"/>
      <c r="E312" s="500"/>
      <c r="F312" s="500"/>
      <c r="G312" s="500"/>
      <c r="H312" s="500"/>
      <c r="I312" s="501"/>
      <c r="J312" s="117"/>
    </row>
    <row r="313" spans="1:10" ht="7.5" customHeight="1" x14ac:dyDescent="0.15">
      <c r="A313" s="35"/>
      <c r="B313" s="48"/>
      <c r="C313" s="37"/>
      <c r="D313" s="37"/>
      <c r="E313" s="47"/>
      <c r="F313" s="47"/>
      <c r="G313" s="47"/>
      <c r="H313" s="47"/>
      <c r="I313" s="47"/>
      <c r="J313" s="117"/>
    </row>
    <row r="314" spans="1:10" ht="17.25" customHeight="1" x14ac:dyDescent="0.15">
      <c r="A314" s="438" t="s">
        <v>115</v>
      </c>
      <c r="B314" s="439"/>
      <c r="C314" s="150"/>
      <c r="D314" s="150"/>
      <c r="E314" s="122"/>
      <c r="F314" s="122"/>
      <c r="G314" s="122"/>
      <c r="H314" s="122"/>
      <c r="I314" s="122"/>
      <c r="J314" s="123"/>
    </row>
    <row r="315" spans="1:10" ht="7.5" customHeight="1" thickBot="1" x14ac:dyDescent="0.2">
      <c r="A315" s="35"/>
      <c r="B315" s="48"/>
      <c r="C315" s="37"/>
      <c r="D315" s="37"/>
      <c r="E315" s="47"/>
      <c r="F315" s="47"/>
      <c r="G315" s="47"/>
      <c r="H315" s="47"/>
      <c r="I315" s="47"/>
      <c r="J315" s="117"/>
    </row>
    <row r="316" spans="1:10" ht="17.25" customHeight="1" thickBot="1" x14ac:dyDescent="0.2">
      <c r="A316" s="35"/>
      <c r="B316" s="101" t="s">
        <v>254</v>
      </c>
      <c r="C316" s="128" t="s">
        <v>153</v>
      </c>
      <c r="E316" s="101"/>
      <c r="F316" s="99" t="s">
        <v>96</v>
      </c>
      <c r="G316" s="483">
        <v>20</v>
      </c>
      <c r="H316" s="484"/>
      <c r="I316" s="6" t="s">
        <v>98</v>
      </c>
      <c r="J316" s="108" t="s">
        <v>353</v>
      </c>
    </row>
    <row r="317" spans="1:10" ht="7.5" customHeight="1" thickBot="1" x14ac:dyDescent="0.2">
      <c r="A317" s="35"/>
      <c r="B317" s="47"/>
      <c r="D317" s="47"/>
      <c r="E317" s="47"/>
      <c r="G317" s="47"/>
      <c r="I317" s="100"/>
      <c r="J317" s="117"/>
    </row>
    <row r="318" spans="1:10" ht="17.25" customHeight="1" thickBot="1" x14ac:dyDescent="0.2">
      <c r="A318" s="35"/>
      <c r="B318" s="101" t="s">
        <v>255</v>
      </c>
      <c r="C318" s="128" t="s">
        <v>153</v>
      </c>
      <c r="E318" s="101"/>
      <c r="F318" s="99" t="s">
        <v>96</v>
      </c>
      <c r="G318" s="483">
        <v>1</v>
      </c>
      <c r="H318" s="484"/>
      <c r="I318" s="6" t="s">
        <v>95</v>
      </c>
      <c r="J318" s="108" t="s">
        <v>351</v>
      </c>
    </row>
    <row r="319" spans="1:10" ht="7.5" customHeight="1" thickBot="1" x14ac:dyDescent="0.2">
      <c r="A319" s="35"/>
      <c r="B319" s="47"/>
      <c r="D319" s="47"/>
      <c r="E319" s="47"/>
      <c r="G319" s="47"/>
      <c r="I319" s="100"/>
      <c r="J319" s="117"/>
    </row>
    <row r="320" spans="1:10" ht="17.25" customHeight="1" x14ac:dyDescent="0.15">
      <c r="A320" s="35"/>
      <c r="B320" s="37" t="s">
        <v>161</v>
      </c>
      <c r="C320" s="496" t="s">
        <v>322</v>
      </c>
      <c r="D320" s="497"/>
      <c r="E320" s="497"/>
      <c r="F320" s="497"/>
      <c r="G320" s="497"/>
      <c r="H320" s="497"/>
      <c r="I320" s="498"/>
      <c r="J320" s="117"/>
    </row>
    <row r="321" spans="1:16" ht="17.25" customHeight="1" thickBot="1" x14ac:dyDescent="0.2">
      <c r="A321" s="35"/>
      <c r="B321" s="48"/>
      <c r="C321" s="499"/>
      <c r="D321" s="500"/>
      <c r="E321" s="500"/>
      <c r="F321" s="500"/>
      <c r="G321" s="500"/>
      <c r="H321" s="500"/>
      <c r="I321" s="501"/>
      <c r="J321" s="117"/>
    </row>
    <row r="322" spans="1:16" ht="7.5" customHeight="1" x14ac:dyDescent="0.15">
      <c r="A322" s="34"/>
      <c r="B322" s="26"/>
      <c r="C322" s="208"/>
      <c r="D322" s="208"/>
      <c r="E322" s="209"/>
      <c r="F322" s="209"/>
      <c r="G322" s="209"/>
      <c r="H322" s="209"/>
      <c r="I322" s="209"/>
      <c r="J322" s="210"/>
    </row>
    <row r="323" spans="1:16" ht="17.25" customHeight="1" x14ac:dyDescent="0.15">
      <c r="A323" s="409" t="s">
        <v>289</v>
      </c>
      <c r="B323" s="410"/>
      <c r="C323" s="410"/>
      <c r="D323" s="410"/>
      <c r="E323" s="410"/>
      <c r="F323" s="410"/>
      <c r="G323" s="410"/>
      <c r="H323" s="410"/>
      <c r="I323" s="410"/>
      <c r="J323" s="411"/>
    </row>
    <row r="324" spans="1:16" s="51" customFormat="1" ht="7.5" customHeight="1" x14ac:dyDescent="0.15">
      <c r="A324" s="31"/>
      <c r="B324" s="29"/>
      <c r="C324" s="29"/>
      <c r="D324" s="29"/>
      <c r="E324" s="29"/>
      <c r="F324" s="29"/>
      <c r="G324" s="29"/>
      <c r="H324" s="29"/>
      <c r="I324" s="29"/>
      <c r="J324" s="106"/>
    </row>
    <row r="325" spans="1:16" ht="17.25" customHeight="1" x14ac:dyDescent="0.15">
      <c r="A325" s="438" t="s">
        <v>116</v>
      </c>
      <c r="B325" s="439"/>
      <c r="C325" s="120"/>
      <c r="D325" s="120"/>
      <c r="E325" s="120"/>
      <c r="F325" s="120"/>
      <c r="G325" s="120"/>
      <c r="H325" s="120"/>
      <c r="I325" s="120"/>
      <c r="J325" s="119"/>
      <c r="L325" s="463" t="s">
        <v>133</v>
      </c>
      <c r="M325" s="463"/>
      <c r="N325" s="463"/>
      <c r="O325" s="463"/>
      <c r="P325" s="463"/>
    </row>
    <row r="326" spans="1:16" ht="7.5" customHeight="1" thickBot="1" x14ac:dyDescent="0.2">
      <c r="A326" s="88"/>
      <c r="B326" s="87"/>
      <c r="C326" s="51"/>
      <c r="D326" s="51"/>
      <c r="E326" s="51"/>
      <c r="F326" s="51"/>
      <c r="G326" s="51"/>
      <c r="H326" s="51"/>
      <c r="I326" s="51"/>
      <c r="J326" s="108"/>
      <c r="L326" s="463"/>
      <c r="M326" s="463"/>
      <c r="N326" s="463"/>
      <c r="O326" s="463"/>
      <c r="P326" s="463"/>
    </row>
    <row r="327" spans="1:16" ht="17.25" customHeight="1" thickBot="1" x14ac:dyDescent="0.2">
      <c r="A327" s="88"/>
      <c r="B327" s="87" t="s">
        <v>76</v>
      </c>
      <c r="C327" s="413">
        <v>4</v>
      </c>
      <c r="D327" s="414"/>
      <c r="E327" s="93" t="s">
        <v>30</v>
      </c>
      <c r="F327" s="93"/>
      <c r="G327" s="93"/>
      <c r="H327" s="93"/>
      <c r="I327" s="93"/>
      <c r="J327" s="108" t="s">
        <v>107</v>
      </c>
      <c r="L327" s="463"/>
      <c r="M327" s="463"/>
      <c r="N327" s="463"/>
      <c r="O327" s="463"/>
      <c r="P327" s="463"/>
    </row>
    <row r="328" spans="1:16" ht="7.5" customHeight="1" thickBot="1" x14ac:dyDescent="0.2">
      <c r="A328" s="88"/>
      <c r="B328" s="87"/>
      <c r="C328" s="93"/>
      <c r="D328" s="93"/>
      <c r="E328" s="93"/>
      <c r="F328" s="93"/>
      <c r="G328" s="93"/>
      <c r="H328" s="93"/>
      <c r="I328" s="93"/>
      <c r="J328" s="108"/>
      <c r="L328" s="463"/>
      <c r="M328" s="463"/>
      <c r="N328" s="463"/>
      <c r="O328" s="463"/>
      <c r="P328" s="463"/>
    </row>
    <row r="329" spans="1:16" ht="17.25" customHeight="1" thickBot="1" x14ac:dyDescent="0.2">
      <c r="A329" s="88"/>
      <c r="B329" s="87" t="s">
        <v>75</v>
      </c>
      <c r="C329" s="428" t="s">
        <v>70</v>
      </c>
      <c r="D329" s="429"/>
      <c r="E329" s="429"/>
      <c r="F329" s="429"/>
      <c r="G329" s="429"/>
      <c r="H329" s="429"/>
      <c r="I329" s="430"/>
      <c r="J329" s="108" t="s">
        <v>70</v>
      </c>
      <c r="L329" s="463"/>
      <c r="M329" s="463"/>
      <c r="N329" s="463"/>
      <c r="O329" s="463"/>
      <c r="P329" s="463"/>
    </row>
    <row r="330" spans="1:16" ht="7.5" customHeight="1" thickBot="1" x14ac:dyDescent="0.2">
      <c r="A330" s="88"/>
      <c r="B330" s="87"/>
      <c r="C330" s="28"/>
      <c r="D330" s="28"/>
      <c r="E330" s="28"/>
      <c r="F330" s="28"/>
      <c r="G330" s="28"/>
      <c r="H330" s="28"/>
      <c r="I330" s="28"/>
      <c r="J330" s="108"/>
    </row>
    <row r="331" spans="1:16" ht="17.25" customHeight="1" thickBot="1" x14ac:dyDescent="0.2">
      <c r="A331" s="88"/>
      <c r="B331" s="87" t="s">
        <v>79</v>
      </c>
      <c r="C331" s="428" t="s">
        <v>84</v>
      </c>
      <c r="D331" s="429"/>
      <c r="E331" s="429"/>
      <c r="F331" s="429"/>
      <c r="G331" s="429"/>
      <c r="H331" s="429"/>
      <c r="I331" s="430"/>
      <c r="J331" s="108" t="s">
        <v>87</v>
      </c>
    </row>
    <row r="332" spans="1:16" ht="7.5" customHeight="1" thickBot="1" x14ac:dyDescent="0.2">
      <c r="A332" s="35"/>
      <c r="B332" s="87"/>
      <c r="C332" s="28"/>
      <c r="D332" s="28"/>
      <c r="E332" s="28"/>
      <c r="F332" s="28"/>
      <c r="G332" s="28"/>
      <c r="H332" s="28"/>
      <c r="I332" s="28"/>
      <c r="J332" s="108"/>
    </row>
    <row r="333" spans="1:16" ht="17.25" customHeight="1" thickBot="1" x14ac:dyDescent="0.2">
      <c r="A333" s="88"/>
      <c r="B333" s="87" t="s">
        <v>78</v>
      </c>
      <c r="C333" s="413"/>
      <c r="D333" s="414"/>
      <c r="E333" s="93" t="s">
        <v>30</v>
      </c>
      <c r="F333" s="93"/>
      <c r="G333" s="93"/>
      <c r="H333" s="93"/>
      <c r="I333" s="93"/>
      <c r="J333" s="108" t="s">
        <v>108</v>
      </c>
    </row>
    <row r="334" spans="1:16" ht="7.5" customHeight="1" thickBot="1" x14ac:dyDescent="0.2">
      <c r="A334" s="88"/>
      <c r="B334" s="87"/>
      <c r="C334" s="93"/>
      <c r="D334" s="93"/>
      <c r="E334" s="93"/>
      <c r="F334" s="93"/>
      <c r="G334" s="93"/>
      <c r="H334" s="93"/>
      <c r="I334" s="93"/>
      <c r="J334" s="108"/>
    </row>
    <row r="335" spans="1:16" ht="17.25" customHeight="1" thickBot="1" x14ac:dyDescent="0.2">
      <c r="A335" s="88"/>
      <c r="B335" s="87" t="s">
        <v>77</v>
      </c>
      <c r="C335" s="428"/>
      <c r="D335" s="429"/>
      <c r="E335" s="429"/>
      <c r="F335" s="429"/>
      <c r="G335" s="429"/>
      <c r="H335" s="429"/>
      <c r="I335" s="430"/>
      <c r="J335" s="108" t="s">
        <v>134</v>
      </c>
    </row>
    <row r="336" spans="1:16" ht="7.5" customHeight="1" thickBot="1" x14ac:dyDescent="0.2">
      <c r="A336" s="35"/>
      <c r="B336" s="87"/>
      <c r="C336" s="28"/>
      <c r="D336" s="28"/>
      <c r="E336" s="28"/>
      <c r="F336" s="28"/>
      <c r="G336" s="28"/>
      <c r="H336" s="28"/>
      <c r="I336" s="28"/>
      <c r="J336" s="108"/>
    </row>
    <row r="337" spans="1:16" ht="17.25" customHeight="1" thickBot="1" x14ac:dyDescent="0.2">
      <c r="A337" s="88"/>
      <c r="B337" s="87" t="s">
        <v>80</v>
      </c>
      <c r="C337" s="428"/>
      <c r="D337" s="429"/>
      <c r="E337" s="429"/>
      <c r="F337" s="429"/>
      <c r="G337" s="429"/>
      <c r="H337" s="429"/>
      <c r="I337" s="430"/>
      <c r="J337" s="108" t="s">
        <v>83</v>
      </c>
    </row>
    <row r="338" spans="1:16" ht="7.5" customHeight="1" x14ac:dyDescent="0.15">
      <c r="A338" s="35"/>
      <c r="B338" s="48"/>
      <c r="C338" s="48"/>
      <c r="D338" s="48"/>
      <c r="E338" s="48"/>
      <c r="F338" s="48"/>
      <c r="G338" s="48"/>
      <c r="H338" s="48"/>
      <c r="I338" s="48"/>
      <c r="J338" s="108"/>
    </row>
    <row r="339" spans="1:16" ht="17.25" customHeight="1" x14ac:dyDescent="0.15">
      <c r="A339" s="438" t="s">
        <v>117</v>
      </c>
      <c r="B339" s="439"/>
      <c r="C339" s="120"/>
      <c r="D339" s="120"/>
      <c r="E339" s="120"/>
      <c r="F339" s="120"/>
      <c r="G339" s="120"/>
      <c r="H339" s="120"/>
      <c r="I339" s="120"/>
      <c r="J339" s="119"/>
    </row>
    <row r="340" spans="1:16" ht="7.5" customHeight="1" thickBot="1" x14ac:dyDescent="0.2">
      <c r="A340" s="88"/>
      <c r="B340" s="87"/>
      <c r="C340" s="28"/>
      <c r="D340" s="28"/>
      <c r="E340" s="28"/>
      <c r="F340" s="28"/>
      <c r="G340" s="28"/>
      <c r="H340" s="28"/>
      <c r="I340" s="28"/>
      <c r="J340" s="108"/>
      <c r="L340" s="504" t="s">
        <v>433</v>
      </c>
      <c r="M340" s="504"/>
      <c r="N340" s="504"/>
      <c r="O340" s="504"/>
      <c r="P340" s="504"/>
    </row>
    <row r="341" spans="1:16" ht="17.25" customHeight="1" thickBot="1" x14ac:dyDescent="0.2">
      <c r="A341" s="88"/>
      <c r="B341" s="87" t="s">
        <v>72</v>
      </c>
      <c r="C341" s="413">
        <v>4</v>
      </c>
      <c r="D341" s="414"/>
      <c r="E341" s="93" t="s">
        <v>30</v>
      </c>
      <c r="F341" s="93"/>
      <c r="G341" s="93"/>
      <c r="H341" s="93"/>
      <c r="I341" s="93"/>
      <c r="J341" s="108" t="s">
        <v>107</v>
      </c>
      <c r="L341" s="504"/>
      <c r="M341" s="504"/>
      <c r="N341" s="504"/>
      <c r="O341" s="504"/>
      <c r="P341" s="504"/>
    </row>
    <row r="342" spans="1:16" ht="7.5" customHeight="1" thickBot="1" x14ac:dyDescent="0.2">
      <c r="A342" s="88"/>
      <c r="B342" s="87"/>
      <c r="C342" s="93"/>
      <c r="D342" s="93"/>
      <c r="E342" s="93"/>
      <c r="F342" s="93"/>
      <c r="G342" s="93"/>
      <c r="H342" s="93"/>
      <c r="I342" s="93"/>
      <c r="J342" s="108"/>
      <c r="L342" s="504"/>
      <c r="M342" s="504"/>
      <c r="N342" s="504"/>
      <c r="O342" s="504"/>
      <c r="P342" s="504"/>
    </row>
    <row r="343" spans="1:16" ht="17.25" customHeight="1" thickBot="1" x14ac:dyDescent="0.2">
      <c r="A343" s="88"/>
      <c r="B343" s="87" t="s">
        <v>71</v>
      </c>
      <c r="C343" s="428" t="s">
        <v>70</v>
      </c>
      <c r="D343" s="429"/>
      <c r="E343" s="429"/>
      <c r="F343" s="429"/>
      <c r="G343" s="429"/>
      <c r="H343" s="429"/>
      <c r="I343" s="430"/>
      <c r="J343" s="108" t="s">
        <v>70</v>
      </c>
      <c r="L343" s="504"/>
      <c r="M343" s="504"/>
      <c r="N343" s="504"/>
      <c r="O343" s="504"/>
      <c r="P343" s="504"/>
    </row>
    <row r="344" spans="1:16" ht="7.5" customHeight="1" thickBot="1" x14ac:dyDescent="0.2">
      <c r="A344" s="88"/>
      <c r="B344" s="87"/>
      <c r="C344" s="28"/>
      <c r="D344" s="28"/>
      <c r="E344" s="28"/>
      <c r="F344" s="28"/>
      <c r="G344" s="28"/>
      <c r="H344" s="28"/>
      <c r="I344" s="28"/>
      <c r="J344" s="108"/>
      <c r="L344" s="504"/>
      <c r="M344" s="504"/>
      <c r="N344" s="504"/>
      <c r="O344" s="504"/>
      <c r="P344" s="504"/>
    </row>
    <row r="345" spans="1:16" ht="17.25" customHeight="1" thickBot="1" x14ac:dyDescent="0.2">
      <c r="A345" s="88"/>
      <c r="B345" s="87" t="s">
        <v>81</v>
      </c>
      <c r="C345" s="428" t="s">
        <v>83</v>
      </c>
      <c r="D345" s="429"/>
      <c r="E345" s="429"/>
      <c r="F345" s="429"/>
      <c r="G345" s="429"/>
      <c r="H345" s="429"/>
      <c r="I345" s="430"/>
      <c r="J345" s="108" t="s">
        <v>83</v>
      </c>
      <c r="L345" s="504"/>
      <c r="M345" s="504"/>
      <c r="N345" s="504"/>
      <c r="O345" s="504"/>
      <c r="P345" s="504"/>
    </row>
    <row r="346" spans="1:16" ht="7.5" customHeight="1" x14ac:dyDescent="0.15">
      <c r="A346" s="88"/>
      <c r="B346" s="87"/>
      <c r="C346" s="28"/>
      <c r="D346" s="28"/>
      <c r="E346" s="28"/>
      <c r="F346" s="28"/>
      <c r="G346" s="28"/>
      <c r="H346" s="28"/>
      <c r="I346" s="28"/>
      <c r="J346" s="108"/>
      <c r="L346" s="504"/>
      <c r="M346" s="504"/>
      <c r="N346" s="504"/>
      <c r="O346" s="504"/>
      <c r="P346" s="504"/>
    </row>
    <row r="347" spans="1:16" ht="7.5" customHeight="1" thickBot="1" x14ac:dyDescent="0.2">
      <c r="A347" s="88"/>
      <c r="B347" s="87"/>
      <c r="C347" s="28"/>
      <c r="D347" s="28"/>
      <c r="E347" s="28"/>
      <c r="F347" s="28"/>
      <c r="G347" s="28"/>
      <c r="H347" s="28"/>
      <c r="I347" s="28"/>
      <c r="J347" s="108"/>
      <c r="L347" s="504"/>
      <c r="M347" s="504"/>
      <c r="N347" s="504"/>
      <c r="O347" s="504"/>
      <c r="P347" s="504"/>
    </row>
    <row r="348" spans="1:16" ht="17.25" customHeight="1" thickBot="1" x14ac:dyDescent="0.2">
      <c r="A348" s="88"/>
      <c r="B348" s="87" t="s">
        <v>74</v>
      </c>
      <c r="C348" s="413">
        <v>5</v>
      </c>
      <c r="D348" s="414"/>
      <c r="E348" s="93" t="s">
        <v>30</v>
      </c>
      <c r="F348" s="93"/>
      <c r="G348" s="93"/>
      <c r="H348" s="93"/>
      <c r="I348" s="93"/>
      <c r="J348" s="108" t="s">
        <v>108</v>
      </c>
      <c r="L348" s="504"/>
      <c r="M348" s="504"/>
      <c r="N348" s="504"/>
      <c r="O348" s="504"/>
      <c r="P348" s="504"/>
    </row>
    <row r="349" spans="1:16" ht="7.5" customHeight="1" thickBot="1" x14ac:dyDescent="0.2">
      <c r="A349" s="88"/>
      <c r="B349" s="87"/>
      <c r="C349" s="93"/>
      <c r="D349" s="93"/>
      <c r="E349" s="93"/>
      <c r="F349" s="93"/>
      <c r="G349" s="93"/>
      <c r="H349" s="93"/>
      <c r="I349" s="93"/>
      <c r="J349" s="108"/>
    </row>
    <row r="350" spans="1:16" ht="17.25" customHeight="1" thickBot="1" x14ac:dyDescent="0.2">
      <c r="A350" s="88"/>
      <c r="B350" s="87" t="s">
        <v>73</v>
      </c>
      <c r="C350" s="428" t="s">
        <v>88</v>
      </c>
      <c r="D350" s="429"/>
      <c r="E350" s="429"/>
      <c r="F350" s="429"/>
      <c r="G350" s="429"/>
      <c r="H350" s="429"/>
      <c r="I350" s="430"/>
      <c r="J350" s="108" t="s">
        <v>134</v>
      </c>
    </row>
    <row r="351" spans="1:16" ht="7.5" customHeight="1" thickBot="1" x14ac:dyDescent="0.2">
      <c r="A351" s="88"/>
      <c r="B351" s="87"/>
      <c r="C351" s="28"/>
      <c r="D351" s="28"/>
      <c r="E351" s="28"/>
      <c r="F351" s="28"/>
      <c r="G351" s="28"/>
      <c r="H351" s="28"/>
      <c r="I351" s="28"/>
      <c r="J351" s="108"/>
    </row>
    <row r="352" spans="1:16" ht="17.25" customHeight="1" thickBot="1" x14ac:dyDescent="0.2">
      <c r="A352" s="88"/>
      <c r="B352" s="87" t="s">
        <v>82</v>
      </c>
      <c r="C352" s="428" t="s">
        <v>89</v>
      </c>
      <c r="D352" s="429"/>
      <c r="E352" s="429"/>
      <c r="F352" s="429"/>
      <c r="G352" s="429"/>
      <c r="H352" s="429"/>
      <c r="I352" s="430"/>
      <c r="J352" s="108" t="s">
        <v>135</v>
      </c>
    </row>
    <row r="353" spans="1:10" ht="7.5" customHeight="1" x14ac:dyDescent="0.15">
      <c r="A353" s="102"/>
      <c r="B353" s="103"/>
      <c r="C353" s="104"/>
      <c r="D353" s="104"/>
      <c r="E353" s="104"/>
      <c r="F353" s="104"/>
      <c r="G353" s="104"/>
      <c r="H353" s="104"/>
      <c r="I353" s="104"/>
      <c r="J353" s="109"/>
    </row>
  </sheetData>
  <sheetProtection selectLockedCells="1"/>
  <mergeCells count="248">
    <mergeCell ref="C226:H226"/>
    <mergeCell ref="C227:H227"/>
    <mergeCell ref="C228:H228"/>
    <mergeCell ref="L12:R20"/>
    <mergeCell ref="L340:P348"/>
    <mergeCell ref="L47:P55"/>
    <mergeCell ref="C300:I301"/>
    <mergeCell ref="C224:H224"/>
    <mergeCell ref="A133:B133"/>
    <mergeCell ref="C191:H191"/>
    <mergeCell ref="C192:H192"/>
    <mergeCell ref="B135:E135"/>
    <mergeCell ref="B137:E137"/>
    <mergeCell ref="B139:E139"/>
    <mergeCell ref="B141:E141"/>
    <mergeCell ref="C176:H176"/>
    <mergeCell ref="C177:H177"/>
    <mergeCell ref="C178:H178"/>
    <mergeCell ref="C179:H179"/>
    <mergeCell ref="B143:E143"/>
    <mergeCell ref="B145:E145"/>
    <mergeCell ref="B147:E147"/>
    <mergeCell ref="B149:E149"/>
    <mergeCell ref="B151:E151"/>
    <mergeCell ref="G307:H307"/>
    <mergeCell ref="G309:H309"/>
    <mergeCell ref="G316:H316"/>
    <mergeCell ref="C199:H199"/>
    <mergeCell ref="C203:H203"/>
    <mergeCell ref="C204:H204"/>
    <mergeCell ref="C205:H205"/>
    <mergeCell ref="C206:H206"/>
    <mergeCell ref="C211:H211"/>
    <mergeCell ref="C212:H212"/>
    <mergeCell ref="C213:H213"/>
    <mergeCell ref="C214:H214"/>
    <mergeCell ref="C201:H201"/>
    <mergeCell ref="C208:H208"/>
    <mergeCell ref="C209:H209"/>
    <mergeCell ref="C207:H207"/>
    <mergeCell ref="C215:H215"/>
    <mergeCell ref="C216:H216"/>
    <mergeCell ref="C217:H217"/>
    <mergeCell ref="C218:H218"/>
    <mergeCell ref="C219:H219"/>
    <mergeCell ref="C229:H229"/>
    <mergeCell ref="C220:H220"/>
    <mergeCell ref="C225:H225"/>
    <mergeCell ref="L153:P156"/>
    <mergeCell ref="G147:H147"/>
    <mergeCell ref="G149:H149"/>
    <mergeCell ref="G151:H151"/>
    <mergeCell ref="G153:H153"/>
    <mergeCell ref="A323:J323"/>
    <mergeCell ref="A290:B290"/>
    <mergeCell ref="A303:B303"/>
    <mergeCell ref="A314:B314"/>
    <mergeCell ref="G235:H235"/>
    <mergeCell ref="G237:H237"/>
    <mergeCell ref="G239:H239"/>
    <mergeCell ref="G241:H241"/>
    <mergeCell ref="G243:H243"/>
    <mergeCell ref="C311:I312"/>
    <mergeCell ref="G305:H305"/>
    <mergeCell ref="G296:H296"/>
    <mergeCell ref="G294:H294"/>
    <mergeCell ref="G298:H298"/>
    <mergeCell ref="G318:H318"/>
    <mergeCell ref="C320:I321"/>
    <mergeCell ref="A252:B252"/>
    <mergeCell ref="G285:H285"/>
    <mergeCell ref="G292:H292"/>
    <mergeCell ref="A6:J6"/>
    <mergeCell ref="A49:B49"/>
    <mergeCell ref="L325:P329"/>
    <mergeCell ref="C345:I345"/>
    <mergeCell ref="C352:I352"/>
    <mergeCell ref="A339:B339"/>
    <mergeCell ref="A325:B325"/>
    <mergeCell ref="C337:I337"/>
    <mergeCell ref="C343:I343"/>
    <mergeCell ref="C350:I350"/>
    <mergeCell ref="C341:D341"/>
    <mergeCell ref="C348:D348"/>
    <mergeCell ref="C335:I335"/>
    <mergeCell ref="C329:I329"/>
    <mergeCell ref="C327:D327"/>
    <mergeCell ref="C333:D333"/>
    <mergeCell ref="C331:I331"/>
    <mergeCell ref="A158:J158"/>
    <mergeCell ref="A47:J47"/>
    <mergeCell ref="L136:P139"/>
    <mergeCell ref="A71:B71"/>
    <mergeCell ref="L127:P130"/>
    <mergeCell ref="A109:B109"/>
    <mergeCell ref="C111:I111"/>
    <mergeCell ref="C210:H210"/>
    <mergeCell ref="C35:D35"/>
    <mergeCell ref="A4:J4"/>
    <mergeCell ref="C85:I85"/>
    <mergeCell ref="A21:B21"/>
    <mergeCell ref="G23:H23"/>
    <mergeCell ref="C23:D23"/>
    <mergeCell ref="E23:F23"/>
    <mergeCell ref="C25:D25"/>
    <mergeCell ref="E25:F25"/>
    <mergeCell ref="C29:D29"/>
    <mergeCell ref="C81:I81"/>
    <mergeCell ref="C5:I5"/>
    <mergeCell ref="A5:B5"/>
    <mergeCell ref="C63:I63"/>
    <mergeCell ref="C67:I67"/>
    <mergeCell ref="C69:I69"/>
    <mergeCell ref="C10:I10"/>
    <mergeCell ref="C12:I12"/>
    <mergeCell ref="C14:I14"/>
    <mergeCell ref="C61:I61"/>
    <mergeCell ref="C16:I16"/>
    <mergeCell ref="A31:B31"/>
    <mergeCell ref="A57:J57"/>
    <mergeCell ref="L233:P241"/>
    <mergeCell ref="C287:I288"/>
    <mergeCell ref="C274:I275"/>
    <mergeCell ref="C249:I250"/>
    <mergeCell ref="A233:B233"/>
    <mergeCell ref="G258:H258"/>
    <mergeCell ref="G260:H260"/>
    <mergeCell ref="G262:H262"/>
    <mergeCell ref="G264:H264"/>
    <mergeCell ref="G245:H245"/>
    <mergeCell ref="G247:H247"/>
    <mergeCell ref="G266:H266"/>
    <mergeCell ref="G268:H268"/>
    <mergeCell ref="G270:H270"/>
    <mergeCell ref="G272:H272"/>
    <mergeCell ref="G279:H279"/>
    <mergeCell ref="G281:H281"/>
    <mergeCell ref="G283:H283"/>
    <mergeCell ref="A277:B277"/>
    <mergeCell ref="C18:I18"/>
    <mergeCell ref="C97:D97"/>
    <mergeCell ref="L98:P101"/>
    <mergeCell ref="L57:P65"/>
    <mergeCell ref="O69:P75"/>
    <mergeCell ref="C87:I87"/>
    <mergeCell ref="L81:P83"/>
    <mergeCell ref="G27:I27"/>
    <mergeCell ref="G101:H101"/>
    <mergeCell ref="G25:H25"/>
    <mergeCell ref="G29:H29"/>
    <mergeCell ref="L35:P41"/>
    <mergeCell ref="E29:F29"/>
    <mergeCell ref="C99:D99"/>
    <mergeCell ref="C95:I95"/>
    <mergeCell ref="A77:J77"/>
    <mergeCell ref="A89:J89"/>
    <mergeCell ref="C79:I79"/>
    <mergeCell ref="E35:F35"/>
    <mergeCell ref="G35:H35"/>
    <mergeCell ref="C37:D37"/>
    <mergeCell ref="E37:F37"/>
    <mergeCell ref="C33:D33"/>
    <mergeCell ref="C75:I75"/>
    <mergeCell ref="C198:H198"/>
    <mergeCell ref="C193:H193"/>
    <mergeCell ref="C194:H194"/>
    <mergeCell ref="C180:H180"/>
    <mergeCell ref="C175:H175"/>
    <mergeCell ref="C202:H202"/>
    <mergeCell ref="C181:H181"/>
    <mergeCell ref="C182:H182"/>
    <mergeCell ref="C183:H183"/>
    <mergeCell ref="C184:H184"/>
    <mergeCell ref="C186:H186"/>
    <mergeCell ref="C187:H187"/>
    <mergeCell ref="C188:H188"/>
    <mergeCell ref="C189:H189"/>
    <mergeCell ref="C195:H195"/>
    <mergeCell ref="C196:H196"/>
    <mergeCell ref="C197:H197"/>
    <mergeCell ref="C164:H164"/>
    <mergeCell ref="C165:H165"/>
    <mergeCell ref="C166:H166"/>
    <mergeCell ref="C171:H171"/>
    <mergeCell ref="C172:H172"/>
    <mergeCell ref="C173:H173"/>
    <mergeCell ref="C174:H174"/>
    <mergeCell ref="C168:I168"/>
    <mergeCell ref="C169:I169"/>
    <mergeCell ref="C167:I167"/>
    <mergeCell ref="A231:J231"/>
    <mergeCell ref="A159:B159"/>
    <mergeCell ref="G141:H141"/>
    <mergeCell ref="A59:B59"/>
    <mergeCell ref="C190:H190"/>
    <mergeCell ref="G37:H37"/>
    <mergeCell ref="C41:D41"/>
    <mergeCell ref="C45:D45"/>
    <mergeCell ref="E45:F45"/>
    <mergeCell ref="G45:H45"/>
    <mergeCell ref="A91:B91"/>
    <mergeCell ref="C93:I93"/>
    <mergeCell ref="G103:H103"/>
    <mergeCell ref="C115:D115"/>
    <mergeCell ref="A53:B53"/>
    <mergeCell ref="C51:D51"/>
    <mergeCell ref="E51:F51"/>
    <mergeCell ref="G51:H51"/>
    <mergeCell ref="G99:H99"/>
    <mergeCell ref="C221:H221"/>
    <mergeCell ref="C222:H222"/>
    <mergeCell ref="C223:H223"/>
    <mergeCell ref="C162:H162"/>
    <mergeCell ref="C163:H163"/>
    <mergeCell ref="G156:H156"/>
    <mergeCell ref="C39:D39"/>
    <mergeCell ref="E39:F39"/>
    <mergeCell ref="G39:H39"/>
    <mergeCell ref="C43:D43"/>
    <mergeCell ref="E43:F43"/>
    <mergeCell ref="G43:H43"/>
    <mergeCell ref="G119:H119"/>
    <mergeCell ref="G121:H121"/>
    <mergeCell ref="A131:J131"/>
    <mergeCell ref="A65:B65"/>
    <mergeCell ref="C113:I113"/>
    <mergeCell ref="G135:H135"/>
    <mergeCell ref="G137:H137"/>
    <mergeCell ref="G139:H139"/>
    <mergeCell ref="G105:H105"/>
    <mergeCell ref="C107:D107"/>
    <mergeCell ref="C105:D105"/>
    <mergeCell ref="C123:D123"/>
    <mergeCell ref="G123:H123"/>
    <mergeCell ref="C125:D125"/>
    <mergeCell ref="C129:I129"/>
    <mergeCell ref="A127:B127"/>
    <mergeCell ref="B153:E153"/>
    <mergeCell ref="A20:J20"/>
    <mergeCell ref="L116:P119"/>
    <mergeCell ref="C117:D117"/>
    <mergeCell ref="L23:R31"/>
    <mergeCell ref="C73:I73"/>
    <mergeCell ref="E41:F41"/>
    <mergeCell ref="G41:H41"/>
    <mergeCell ref="G143:H143"/>
    <mergeCell ref="G145:H145"/>
    <mergeCell ref="G33:H33"/>
  </mergeCells>
  <phoneticPr fontId="8"/>
  <conditionalFormatting sqref="C235">
    <cfRule type="cellIs" dxfId="30" priority="77" operator="equal">
      <formula>"有"</formula>
    </cfRule>
  </conditionalFormatting>
  <conditionalFormatting sqref="C237">
    <cfRule type="cellIs" dxfId="29" priority="76" operator="equal">
      <formula>"有"</formula>
    </cfRule>
  </conditionalFormatting>
  <conditionalFormatting sqref="C254">
    <cfRule type="cellIs" dxfId="28" priority="70" operator="equal">
      <formula>"有"</formula>
    </cfRule>
  </conditionalFormatting>
  <conditionalFormatting sqref="C256">
    <cfRule type="cellIs" dxfId="27" priority="69" operator="equal">
      <formula>"有"</formula>
    </cfRule>
  </conditionalFormatting>
  <conditionalFormatting sqref="C272">
    <cfRule type="cellIs" dxfId="26" priority="61" operator="equal">
      <formula>"有"</formula>
    </cfRule>
  </conditionalFormatting>
  <conditionalFormatting sqref="C270">
    <cfRule type="cellIs" dxfId="25" priority="60" operator="equal">
      <formula>"有"</formula>
    </cfRule>
  </conditionalFormatting>
  <conditionalFormatting sqref="C258">
    <cfRule type="cellIs" dxfId="24" priority="54" operator="equal">
      <formula>"有"</formula>
    </cfRule>
  </conditionalFormatting>
  <conditionalFormatting sqref="C279:I286 C302:I318 C300 C289:I299">
    <cfRule type="cellIs" dxfId="23" priority="53" operator="equal">
      <formula>"有"</formula>
    </cfRule>
  </conditionalFormatting>
  <conditionalFormatting sqref="C170">
    <cfRule type="cellIs" dxfId="22" priority="37" operator="equal">
      <formula>"有"</formula>
    </cfRule>
  </conditionalFormatting>
  <conditionalFormatting sqref="C260">
    <cfRule type="cellIs" dxfId="21" priority="25" operator="equal">
      <formula>"有"</formula>
    </cfRule>
  </conditionalFormatting>
  <conditionalFormatting sqref="C262">
    <cfRule type="cellIs" dxfId="20" priority="24" operator="equal">
      <formula>"有"</formula>
    </cfRule>
  </conditionalFormatting>
  <conditionalFormatting sqref="C264">
    <cfRule type="cellIs" dxfId="19" priority="23" operator="equal">
      <formula>"有"</formula>
    </cfRule>
  </conditionalFormatting>
  <conditionalFormatting sqref="C266">
    <cfRule type="cellIs" dxfId="18" priority="22" operator="equal">
      <formula>"有"</formula>
    </cfRule>
  </conditionalFormatting>
  <conditionalFormatting sqref="C268">
    <cfRule type="cellIs" dxfId="17" priority="21" operator="equal">
      <formula>"有"</formula>
    </cfRule>
  </conditionalFormatting>
  <conditionalFormatting sqref="C105">
    <cfRule type="cellIs" dxfId="16" priority="17" operator="equal">
      <formula>"有"</formula>
    </cfRule>
  </conditionalFormatting>
  <conditionalFormatting sqref="C105:D105">
    <cfRule type="cellIs" dxfId="15" priority="16" operator="equal">
      <formula>"区域内"</formula>
    </cfRule>
  </conditionalFormatting>
  <conditionalFormatting sqref="C107">
    <cfRule type="cellIs" dxfId="14" priority="15" operator="equal">
      <formula>"有"</formula>
    </cfRule>
  </conditionalFormatting>
  <conditionalFormatting sqref="C107:D107">
    <cfRule type="cellIs" dxfId="13" priority="14" operator="equal">
      <formula>"区域内"</formula>
    </cfRule>
  </conditionalFormatting>
  <conditionalFormatting sqref="C123">
    <cfRule type="cellIs" dxfId="12" priority="13" operator="equal">
      <formula>"有"</formula>
    </cfRule>
  </conditionalFormatting>
  <conditionalFormatting sqref="C123:D123">
    <cfRule type="cellIs" dxfId="11" priority="12" operator="equal">
      <formula>"区域内"</formula>
    </cfRule>
  </conditionalFormatting>
  <conditionalFormatting sqref="C125">
    <cfRule type="cellIs" dxfId="10" priority="11" operator="equal">
      <formula>"有"</formula>
    </cfRule>
  </conditionalFormatting>
  <conditionalFormatting sqref="C125:D125">
    <cfRule type="cellIs" dxfId="9" priority="10" operator="equal">
      <formula>"区域内"</formula>
    </cfRule>
  </conditionalFormatting>
  <conditionalFormatting sqref="C239">
    <cfRule type="cellIs" dxfId="8" priority="9" operator="equal">
      <formula>"有"</formula>
    </cfRule>
  </conditionalFormatting>
  <conditionalFormatting sqref="C241">
    <cfRule type="cellIs" dxfId="7" priority="8" operator="equal">
      <formula>"有"</formula>
    </cfRule>
  </conditionalFormatting>
  <conditionalFormatting sqref="C245">
    <cfRule type="cellIs" dxfId="6" priority="7" operator="equal">
      <formula>"有"</formula>
    </cfRule>
  </conditionalFormatting>
  <conditionalFormatting sqref="C247">
    <cfRule type="cellIs" dxfId="5" priority="6" operator="equal">
      <formula>"有"</formula>
    </cfRule>
  </conditionalFormatting>
  <conditionalFormatting sqref="C243">
    <cfRule type="cellIs" dxfId="4" priority="5" operator="equal">
      <formula>"有"</formula>
    </cfRule>
  </conditionalFormatting>
  <conditionalFormatting sqref="C185">
    <cfRule type="cellIs" dxfId="3" priority="4" operator="equal">
      <formula>"有"</formula>
    </cfRule>
  </conditionalFormatting>
  <conditionalFormatting sqref="C200">
    <cfRule type="cellIs" dxfId="2" priority="3" operator="equal">
      <formula>"有"</formula>
    </cfRule>
  </conditionalFormatting>
  <conditionalFormatting sqref="I55">
    <cfRule type="cellIs" dxfId="1" priority="2" operator="equal">
      <formula>"区域内"</formula>
    </cfRule>
  </conditionalFormatting>
  <conditionalFormatting sqref="C287">
    <cfRule type="cellIs" dxfId="0" priority="1" operator="equal">
      <formula>"有"</formula>
    </cfRule>
  </conditionalFormatting>
  <dataValidations count="15">
    <dataValidation type="whole" allowBlank="1" showInputMessage="1" showErrorMessage="1" errorTitle="西暦の入力" error="4桁の西暦で記載下さい" sqref="C8:C9">
      <formula1>1900</formula1>
      <formula2>2100</formula2>
    </dataValidation>
    <dataValidation type="list" allowBlank="1" showInputMessage="1" showErrorMessage="1" errorTitle="月の入力" error="月を選択して下さい" sqref="E8:E9">
      <formula1>"1,2,3,4,5,6,7,8,9,10,11,12"</formula1>
    </dataValidation>
    <dataValidation type="list" allowBlank="1" showInputMessage="1" showErrorMessage="1" errorTitle="日にちの入力" error="日にちを選択して下さい" sqref="G8:G9">
      <formula1>"1,2,3,4,5,6,7,8,9,10,11,12,13,14,15,16,17,18,19,20,21,22,23,24,25,26,27,28,29,30,31"</formula1>
    </dataValidation>
    <dataValidation type="list" allowBlank="1" showInputMessage="1" showErrorMessage="1" sqref="C83">
      <formula1>"○,-"</formula1>
    </dataValidation>
    <dataValidation type="list" allowBlank="1" showInputMessage="1" showErrorMessage="1" sqref="C327:D327 C341:D341 C333:D333 C348:D348">
      <formula1>"１,２,３,４,５,６,７,８,９,１０,１１,１２"</formula1>
    </dataValidation>
    <dataValidation type="list" allowBlank="1" showInputMessage="1" sqref="C331:I331 C337:I337">
      <formula1>"防災情報及び避難誘導,防災情報,避難誘導"</formula1>
    </dataValidation>
    <dataValidation type="list" allowBlank="1" showInputMessage="1" sqref="C329:I329 C335:I335 C343:I343 C350:I350">
      <formula1>"新規採用の従業員,全従業員"</formula1>
    </dataValidation>
    <dataValidation type="list" allowBlank="1" showInputMessage="1" sqref="C345:I345 C352:I352">
      <formula1>"避難誘導,情報収集・伝達,情報収集・伝達及び避難誘導"</formula1>
    </dataValidation>
    <dataValidation type="list" allowBlank="1" showInputMessage="1" sqref="C79:I79">
      <formula1>"ファックス,メール,電話"</formula1>
    </dataValidation>
    <dataValidation type="list" allowBlank="1" showInputMessage="1" showErrorMessage="1" sqref="G27:I27">
      <formula1>"平日と同じ,平日と異なる"</formula1>
    </dataValidation>
    <dataValidation operator="greaterThanOrEqual" allowBlank="1" showInputMessage="1" showErrorMessage="1" sqref="G235 G237 G239 G241 G243 G245 G247 G270 G272 G258 G260 G262 G264 G266 G268 G279 G281 G283 G285 G292 G294 G296 G298 G305 G307 G309 G316 G318"/>
    <dataValidation type="list" allowBlank="1" showInputMessage="1" showErrorMessage="1" sqref="C235 C272 C237 C239 C247 C241 C245 C254 C316 C260 C262 C264 C266 C270 C256 C307 C281 C285 C279 C296 C298 C318 C268 C292 C309 C294 C305 C258 C243 C283">
      <formula1>"有,無"</formula1>
    </dataValidation>
    <dataValidation type="list" allowBlank="1" showInputMessage="1" showErrorMessage="1" sqref="I55 C107 C125">
      <formula1>"区域内,区域外"</formula1>
    </dataValidation>
    <dataValidation type="list" allowBlank="1" showInputMessage="1" showErrorMessage="1" sqref="C18:I18">
      <formula1>"1.浸水害,2.土砂災害,3.浸水害・土砂災害の両方"</formula1>
    </dataValidation>
    <dataValidation type="list" allowBlank="1" showInputMessage="1" showErrorMessage="1" sqref="C105:D105 C123:D123">
      <formula1>"区域外,区域内"</formula1>
    </dataValidation>
  </dataValidations>
  <hyperlinks>
    <hyperlink ref="C81" r:id="rId1"/>
  </hyperlinks>
  <printOptions horizontalCentered="1"/>
  <pageMargins left="0.70866141732283472" right="0.70866141732283472" top="0.59055118110236227" bottom="0.39370078740157483" header="0.31496062992125984" footer="0.31496062992125984"/>
  <pageSetup paperSize="9" scale="76" orientation="portrait" horizontalDpi="0" verticalDpi="0" r:id="rId2"/>
  <rowBreaks count="4" manualBreakCount="4">
    <brk id="70" max="10" man="1"/>
    <brk id="157" max="10" man="1"/>
    <brk id="230" max="10" man="1"/>
    <brk id="322"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1</xdr:col>
                    <xdr:colOff>9525</xdr:colOff>
                    <xdr:row>170</xdr:row>
                    <xdr:rowOff>180975</xdr:rowOff>
                  </from>
                  <to>
                    <xdr:col>1</xdr:col>
                    <xdr:colOff>228600</xdr:colOff>
                    <xdr:row>172</xdr:row>
                    <xdr:rowOff>9525</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xdr:col>
                    <xdr:colOff>9525</xdr:colOff>
                    <xdr:row>176</xdr:row>
                    <xdr:rowOff>180975</xdr:rowOff>
                  </from>
                  <to>
                    <xdr:col>1</xdr:col>
                    <xdr:colOff>228600</xdr:colOff>
                    <xdr:row>178</xdr:row>
                    <xdr:rowOff>9525</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9525</xdr:colOff>
                    <xdr:row>177</xdr:row>
                    <xdr:rowOff>161925</xdr:rowOff>
                  </from>
                  <to>
                    <xdr:col>1</xdr:col>
                    <xdr:colOff>228600</xdr:colOff>
                    <xdr:row>179</xdr:row>
                    <xdr:rowOff>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9525</xdr:colOff>
                    <xdr:row>178</xdr:row>
                    <xdr:rowOff>161925</xdr:rowOff>
                  </from>
                  <to>
                    <xdr:col>1</xdr:col>
                    <xdr:colOff>228600</xdr:colOff>
                    <xdr:row>179</xdr:row>
                    <xdr:rowOff>190500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xdr:col>
                    <xdr:colOff>9525</xdr:colOff>
                    <xdr:row>179</xdr:row>
                    <xdr:rowOff>161925</xdr:rowOff>
                  </from>
                  <to>
                    <xdr:col>1</xdr:col>
                    <xdr:colOff>228600</xdr:colOff>
                    <xdr:row>180</xdr:row>
                    <xdr:rowOff>190500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9525</xdr:colOff>
                    <xdr:row>180</xdr:row>
                    <xdr:rowOff>161925</xdr:rowOff>
                  </from>
                  <to>
                    <xdr:col>1</xdr:col>
                    <xdr:colOff>228600</xdr:colOff>
                    <xdr:row>181</xdr:row>
                    <xdr:rowOff>190500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xdr:col>
                    <xdr:colOff>9525</xdr:colOff>
                    <xdr:row>181</xdr:row>
                    <xdr:rowOff>152400</xdr:rowOff>
                  </from>
                  <to>
                    <xdr:col>1</xdr:col>
                    <xdr:colOff>228600</xdr:colOff>
                    <xdr:row>182</xdr:row>
                    <xdr:rowOff>190500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9525</xdr:colOff>
                    <xdr:row>182</xdr:row>
                    <xdr:rowOff>152400</xdr:rowOff>
                  </from>
                  <to>
                    <xdr:col>1</xdr:col>
                    <xdr:colOff>228600</xdr:colOff>
                    <xdr:row>183</xdr:row>
                    <xdr:rowOff>190500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xdr:col>
                    <xdr:colOff>9525</xdr:colOff>
                    <xdr:row>169</xdr:row>
                    <xdr:rowOff>171450</xdr:rowOff>
                  </from>
                  <to>
                    <xdr:col>2</xdr:col>
                    <xdr:colOff>219075</xdr:colOff>
                    <xdr:row>171</xdr:row>
                    <xdr:rowOff>9525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1</xdr:col>
                    <xdr:colOff>9525</xdr:colOff>
                    <xdr:row>160</xdr:row>
                    <xdr:rowOff>161925</xdr:rowOff>
                  </from>
                  <to>
                    <xdr:col>1</xdr:col>
                    <xdr:colOff>228600</xdr:colOff>
                    <xdr:row>162</xdr:row>
                    <xdr:rowOff>0</xdr:rowOff>
                  </to>
                </anchor>
              </controlPr>
            </control>
          </mc:Choice>
        </mc:AlternateContent>
        <mc:AlternateContent xmlns:mc="http://schemas.openxmlformats.org/markup-compatibility/2006">
          <mc:Choice Requires="x14">
            <control shapeId="1107" r:id="rId15" name="Check Box 83">
              <controlPr defaultSize="0" autoFill="0" autoLine="0" autoPict="0">
                <anchor moveWithCells="1">
                  <from>
                    <xdr:col>2</xdr:col>
                    <xdr:colOff>9525</xdr:colOff>
                    <xdr:row>170</xdr:row>
                    <xdr:rowOff>180975</xdr:rowOff>
                  </from>
                  <to>
                    <xdr:col>2</xdr:col>
                    <xdr:colOff>219075</xdr:colOff>
                    <xdr:row>172</xdr:row>
                    <xdr:rowOff>9525</xdr:rowOff>
                  </to>
                </anchor>
              </controlPr>
            </control>
          </mc:Choice>
        </mc:AlternateContent>
        <mc:AlternateContent xmlns:mc="http://schemas.openxmlformats.org/markup-compatibility/2006">
          <mc:Choice Requires="x14">
            <control shapeId="1108" r:id="rId16" name="Check Box 84">
              <controlPr defaultSize="0" autoFill="0" autoLine="0" autoPict="0">
                <anchor moveWithCells="1">
                  <from>
                    <xdr:col>2</xdr:col>
                    <xdr:colOff>9525</xdr:colOff>
                    <xdr:row>176</xdr:row>
                    <xdr:rowOff>180975</xdr:rowOff>
                  </from>
                  <to>
                    <xdr:col>2</xdr:col>
                    <xdr:colOff>219075</xdr:colOff>
                    <xdr:row>178</xdr:row>
                    <xdr:rowOff>9525</xdr:rowOff>
                  </to>
                </anchor>
              </controlPr>
            </control>
          </mc:Choice>
        </mc:AlternateContent>
        <mc:AlternateContent xmlns:mc="http://schemas.openxmlformats.org/markup-compatibility/2006">
          <mc:Choice Requires="x14">
            <control shapeId="1109" r:id="rId17" name="Check Box 85">
              <controlPr defaultSize="0" autoFill="0" autoLine="0" autoPict="0">
                <anchor moveWithCells="1">
                  <from>
                    <xdr:col>2</xdr:col>
                    <xdr:colOff>9525</xdr:colOff>
                    <xdr:row>177</xdr:row>
                    <xdr:rowOff>161925</xdr:rowOff>
                  </from>
                  <to>
                    <xdr:col>2</xdr:col>
                    <xdr:colOff>219075</xdr:colOff>
                    <xdr:row>179</xdr:row>
                    <xdr:rowOff>0</xdr:rowOff>
                  </to>
                </anchor>
              </controlPr>
            </control>
          </mc:Choice>
        </mc:AlternateContent>
        <mc:AlternateContent xmlns:mc="http://schemas.openxmlformats.org/markup-compatibility/2006">
          <mc:Choice Requires="x14">
            <control shapeId="1110" r:id="rId18" name="Check Box 86">
              <controlPr defaultSize="0" autoFill="0" autoLine="0" autoPict="0">
                <anchor moveWithCells="1">
                  <from>
                    <xdr:col>2</xdr:col>
                    <xdr:colOff>9525</xdr:colOff>
                    <xdr:row>178</xdr:row>
                    <xdr:rowOff>161925</xdr:rowOff>
                  </from>
                  <to>
                    <xdr:col>2</xdr:col>
                    <xdr:colOff>219075</xdr:colOff>
                    <xdr:row>179</xdr:row>
                    <xdr:rowOff>190500</xdr:rowOff>
                  </to>
                </anchor>
              </controlPr>
            </control>
          </mc:Choice>
        </mc:AlternateContent>
        <mc:AlternateContent xmlns:mc="http://schemas.openxmlformats.org/markup-compatibility/2006">
          <mc:Choice Requires="x14">
            <control shapeId="1111" r:id="rId19" name="Check Box 87">
              <controlPr defaultSize="0" autoFill="0" autoLine="0" autoPict="0">
                <anchor moveWithCells="1">
                  <from>
                    <xdr:col>2</xdr:col>
                    <xdr:colOff>9525</xdr:colOff>
                    <xdr:row>179</xdr:row>
                    <xdr:rowOff>161925</xdr:rowOff>
                  </from>
                  <to>
                    <xdr:col>2</xdr:col>
                    <xdr:colOff>219075</xdr:colOff>
                    <xdr:row>180</xdr:row>
                    <xdr:rowOff>190500</xdr:rowOff>
                  </to>
                </anchor>
              </controlPr>
            </control>
          </mc:Choice>
        </mc:AlternateContent>
        <mc:AlternateContent xmlns:mc="http://schemas.openxmlformats.org/markup-compatibility/2006">
          <mc:Choice Requires="x14">
            <control shapeId="1112" r:id="rId20" name="Check Box 88">
              <controlPr defaultSize="0" autoFill="0" autoLine="0" autoPict="0">
                <anchor moveWithCells="1">
                  <from>
                    <xdr:col>2</xdr:col>
                    <xdr:colOff>9525</xdr:colOff>
                    <xdr:row>180</xdr:row>
                    <xdr:rowOff>152400</xdr:rowOff>
                  </from>
                  <to>
                    <xdr:col>2</xdr:col>
                    <xdr:colOff>228600</xdr:colOff>
                    <xdr:row>181</xdr:row>
                    <xdr:rowOff>190500</xdr:rowOff>
                  </to>
                </anchor>
              </controlPr>
            </control>
          </mc:Choice>
        </mc:AlternateContent>
        <mc:AlternateContent xmlns:mc="http://schemas.openxmlformats.org/markup-compatibility/2006">
          <mc:Choice Requires="x14">
            <control shapeId="1113" r:id="rId21" name="Check Box 89">
              <controlPr defaultSize="0" autoFill="0" autoLine="0" autoPict="0">
                <anchor moveWithCells="1">
                  <from>
                    <xdr:col>2</xdr:col>
                    <xdr:colOff>9525</xdr:colOff>
                    <xdr:row>181</xdr:row>
                    <xdr:rowOff>152400</xdr:rowOff>
                  </from>
                  <to>
                    <xdr:col>2</xdr:col>
                    <xdr:colOff>228600</xdr:colOff>
                    <xdr:row>182</xdr:row>
                    <xdr:rowOff>190500</xdr:rowOff>
                  </to>
                </anchor>
              </controlPr>
            </control>
          </mc:Choice>
        </mc:AlternateContent>
        <mc:AlternateContent xmlns:mc="http://schemas.openxmlformats.org/markup-compatibility/2006">
          <mc:Choice Requires="x14">
            <control shapeId="1114" r:id="rId22" name="Check Box 90">
              <controlPr defaultSize="0" autoFill="0" autoLine="0" autoPict="0">
                <anchor moveWithCells="1">
                  <from>
                    <xdr:col>2</xdr:col>
                    <xdr:colOff>9525</xdr:colOff>
                    <xdr:row>182</xdr:row>
                    <xdr:rowOff>152400</xdr:rowOff>
                  </from>
                  <to>
                    <xdr:col>2</xdr:col>
                    <xdr:colOff>228600</xdr:colOff>
                    <xdr:row>183</xdr:row>
                    <xdr:rowOff>190500</xdr:rowOff>
                  </to>
                </anchor>
              </controlPr>
            </control>
          </mc:Choice>
        </mc:AlternateContent>
        <mc:AlternateContent xmlns:mc="http://schemas.openxmlformats.org/markup-compatibility/2006">
          <mc:Choice Requires="x14">
            <control shapeId="1115" r:id="rId23" name="Check Box 91">
              <controlPr defaultSize="0" autoFill="0" autoLine="0" autoPict="0">
                <anchor moveWithCells="1">
                  <from>
                    <xdr:col>9</xdr:col>
                    <xdr:colOff>9525</xdr:colOff>
                    <xdr:row>170</xdr:row>
                    <xdr:rowOff>180975</xdr:rowOff>
                  </from>
                  <to>
                    <xdr:col>9</xdr:col>
                    <xdr:colOff>228600</xdr:colOff>
                    <xdr:row>172</xdr:row>
                    <xdr:rowOff>9525</xdr:rowOff>
                  </to>
                </anchor>
              </controlPr>
            </control>
          </mc:Choice>
        </mc:AlternateContent>
        <mc:AlternateContent xmlns:mc="http://schemas.openxmlformats.org/markup-compatibility/2006">
          <mc:Choice Requires="x14">
            <control shapeId="1118" r:id="rId24" name="Check Box 94">
              <controlPr defaultSize="0" autoFill="0" autoLine="0" autoPict="0">
                <anchor moveWithCells="1">
                  <from>
                    <xdr:col>9</xdr:col>
                    <xdr:colOff>9525</xdr:colOff>
                    <xdr:row>176</xdr:row>
                    <xdr:rowOff>180975</xdr:rowOff>
                  </from>
                  <to>
                    <xdr:col>9</xdr:col>
                    <xdr:colOff>228600</xdr:colOff>
                    <xdr:row>178</xdr:row>
                    <xdr:rowOff>9525</xdr:rowOff>
                  </to>
                </anchor>
              </controlPr>
            </control>
          </mc:Choice>
        </mc:AlternateContent>
        <mc:AlternateContent xmlns:mc="http://schemas.openxmlformats.org/markup-compatibility/2006">
          <mc:Choice Requires="x14">
            <control shapeId="1119" r:id="rId25" name="Check Box 95">
              <controlPr defaultSize="0" autoFill="0" autoLine="0" autoPict="0">
                <anchor moveWithCells="1">
                  <from>
                    <xdr:col>9</xdr:col>
                    <xdr:colOff>9525</xdr:colOff>
                    <xdr:row>177</xdr:row>
                    <xdr:rowOff>161925</xdr:rowOff>
                  </from>
                  <to>
                    <xdr:col>9</xdr:col>
                    <xdr:colOff>228600</xdr:colOff>
                    <xdr:row>179</xdr:row>
                    <xdr:rowOff>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9</xdr:col>
                    <xdr:colOff>9525</xdr:colOff>
                    <xdr:row>178</xdr:row>
                    <xdr:rowOff>161925</xdr:rowOff>
                  </from>
                  <to>
                    <xdr:col>9</xdr:col>
                    <xdr:colOff>228600</xdr:colOff>
                    <xdr:row>179</xdr:row>
                    <xdr:rowOff>190500</xdr:rowOff>
                  </to>
                </anchor>
              </controlPr>
            </control>
          </mc:Choice>
        </mc:AlternateContent>
        <mc:AlternateContent xmlns:mc="http://schemas.openxmlformats.org/markup-compatibility/2006">
          <mc:Choice Requires="x14">
            <control shapeId="1121" r:id="rId27" name="Check Box 97">
              <controlPr defaultSize="0" autoFill="0" autoLine="0" autoPict="0">
                <anchor moveWithCells="1">
                  <from>
                    <xdr:col>9</xdr:col>
                    <xdr:colOff>9525</xdr:colOff>
                    <xdr:row>179</xdr:row>
                    <xdr:rowOff>161925</xdr:rowOff>
                  </from>
                  <to>
                    <xdr:col>9</xdr:col>
                    <xdr:colOff>228600</xdr:colOff>
                    <xdr:row>180</xdr:row>
                    <xdr:rowOff>190500</xdr:rowOff>
                  </to>
                </anchor>
              </controlPr>
            </control>
          </mc:Choice>
        </mc:AlternateContent>
        <mc:AlternateContent xmlns:mc="http://schemas.openxmlformats.org/markup-compatibility/2006">
          <mc:Choice Requires="x14">
            <control shapeId="1122" r:id="rId28" name="Check Box 98">
              <controlPr defaultSize="0" autoFill="0" autoLine="0" autoPict="0">
                <anchor moveWithCells="1">
                  <from>
                    <xdr:col>9</xdr:col>
                    <xdr:colOff>9525</xdr:colOff>
                    <xdr:row>180</xdr:row>
                    <xdr:rowOff>152400</xdr:rowOff>
                  </from>
                  <to>
                    <xdr:col>9</xdr:col>
                    <xdr:colOff>228600</xdr:colOff>
                    <xdr:row>181</xdr:row>
                    <xdr:rowOff>190500</xdr:rowOff>
                  </to>
                </anchor>
              </controlPr>
            </control>
          </mc:Choice>
        </mc:AlternateContent>
        <mc:AlternateContent xmlns:mc="http://schemas.openxmlformats.org/markup-compatibility/2006">
          <mc:Choice Requires="x14">
            <control shapeId="1123" r:id="rId29" name="Check Box 99">
              <controlPr defaultSize="0" autoFill="0" autoLine="0" autoPict="0">
                <anchor moveWithCells="1">
                  <from>
                    <xdr:col>9</xdr:col>
                    <xdr:colOff>9525</xdr:colOff>
                    <xdr:row>181</xdr:row>
                    <xdr:rowOff>152400</xdr:rowOff>
                  </from>
                  <to>
                    <xdr:col>9</xdr:col>
                    <xdr:colOff>228600</xdr:colOff>
                    <xdr:row>182</xdr:row>
                    <xdr:rowOff>190500</xdr:rowOff>
                  </to>
                </anchor>
              </controlPr>
            </control>
          </mc:Choice>
        </mc:AlternateContent>
        <mc:AlternateContent xmlns:mc="http://schemas.openxmlformats.org/markup-compatibility/2006">
          <mc:Choice Requires="x14">
            <control shapeId="1124" r:id="rId30" name="Check Box 100">
              <controlPr defaultSize="0" autoFill="0" autoLine="0" autoPict="0">
                <anchor moveWithCells="1">
                  <from>
                    <xdr:col>9</xdr:col>
                    <xdr:colOff>9525</xdr:colOff>
                    <xdr:row>182</xdr:row>
                    <xdr:rowOff>152400</xdr:rowOff>
                  </from>
                  <to>
                    <xdr:col>9</xdr:col>
                    <xdr:colOff>228600</xdr:colOff>
                    <xdr:row>183</xdr:row>
                    <xdr:rowOff>190500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9</xdr:col>
                    <xdr:colOff>9525</xdr:colOff>
                    <xdr:row>164</xdr:row>
                    <xdr:rowOff>171450</xdr:rowOff>
                  </from>
                  <to>
                    <xdr:col>9</xdr:col>
                    <xdr:colOff>228600</xdr:colOff>
                    <xdr:row>166</xdr:row>
                    <xdr:rowOff>19050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9</xdr:col>
                    <xdr:colOff>9525</xdr:colOff>
                    <xdr:row>165</xdr:row>
                    <xdr:rowOff>180975</xdr:rowOff>
                  </from>
                  <to>
                    <xdr:col>9</xdr:col>
                    <xdr:colOff>228600</xdr:colOff>
                    <xdr:row>167</xdr:row>
                    <xdr:rowOff>19050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9</xdr:col>
                    <xdr:colOff>9525</xdr:colOff>
                    <xdr:row>166</xdr:row>
                    <xdr:rowOff>180975</xdr:rowOff>
                  </from>
                  <to>
                    <xdr:col>9</xdr:col>
                    <xdr:colOff>228600</xdr:colOff>
                    <xdr:row>168</xdr:row>
                    <xdr:rowOff>19050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9</xdr:col>
                    <xdr:colOff>9525</xdr:colOff>
                    <xdr:row>167</xdr:row>
                    <xdr:rowOff>180975</xdr:rowOff>
                  </from>
                  <to>
                    <xdr:col>9</xdr:col>
                    <xdr:colOff>228600</xdr:colOff>
                    <xdr:row>169</xdr:row>
                    <xdr:rowOff>19050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1</xdr:col>
                    <xdr:colOff>9525</xdr:colOff>
                    <xdr:row>164</xdr:row>
                    <xdr:rowOff>171450</xdr:rowOff>
                  </from>
                  <to>
                    <xdr:col>1</xdr:col>
                    <xdr:colOff>228600</xdr:colOff>
                    <xdr:row>166</xdr:row>
                    <xdr:rowOff>9525</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1</xdr:col>
                    <xdr:colOff>9525</xdr:colOff>
                    <xdr:row>165</xdr:row>
                    <xdr:rowOff>180975</xdr:rowOff>
                  </from>
                  <to>
                    <xdr:col>1</xdr:col>
                    <xdr:colOff>228600</xdr:colOff>
                    <xdr:row>167</xdr:row>
                    <xdr:rowOff>9525</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1</xdr:col>
                    <xdr:colOff>9525</xdr:colOff>
                    <xdr:row>166</xdr:row>
                    <xdr:rowOff>180975</xdr:rowOff>
                  </from>
                  <to>
                    <xdr:col>1</xdr:col>
                    <xdr:colOff>228600</xdr:colOff>
                    <xdr:row>168</xdr:row>
                    <xdr:rowOff>9525</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1</xdr:col>
                    <xdr:colOff>9525</xdr:colOff>
                    <xdr:row>167</xdr:row>
                    <xdr:rowOff>180975</xdr:rowOff>
                  </from>
                  <to>
                    <xdr:col>1</xdr:col>
                    <xdr:colOff>228600</xdr:colOff>
                    <xdr:row>169</xdr:row>
                    <xdr:rowOff>19050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9</xdr:col>
                    <xdr:colOff>9525</xdr:colOff>
                    <xdr:row>160</xdr:row>
                    <xdr:rowOff>161925</xdr:rowOff>
                  </from>
                  <to>
                    <xdr:col>9</xdr:col>
                    <xdr:colOff>228600</xdr:colOff>
                    <xdr:row>162</xdr:row>
                    <xdr:rowOff>9525</xdr:rowOff>
                  </to>
                </anchor>
              </controlPr>
            </control>
          </mc:Choice>
        </mc:AlternateContent>
        <mc:AlternateContent xmlns:mc="http://schemas.openxmlformats.org/markup-compatibility/2006">
          <mc:Choice Requires="x14">
            <control shapeId="1168" r:id="rId40" name="Check Box 144">
              <controlPr defaultSize="0" autoFill="0" autoLine="0" autoPict="0">
                <anchor moveWithCells="1">
                  <from>
                    <xdr:col>1</xdr:col>
                    <xdr:colOff>9525</xdr:colOff>
                    <xdr:row>184</xdr:row>
                    <xdr:rowOff>200025</xdr:rowOff>
                  </from>
                  <to>
                    <xdr:col>1</xdr:col>
                    <xdr:colOff>228600</xdr:colOff>
                    <xdr:row>186</xdr:row>
                    <xdr:rowOff>38100</xdr:rowOff>
                  </to>
                </anchor>
              </controlPr>
            </control>
          </mc:Choice>
        </mc:AlternateContent>
        <mc:AlternateContent xmlns:mc="http://schemas.openxmlformats.org/markup-compatibility/2006">
          <mc:Choice Requires="x14">
            <control shapeId="1169" r:id="rId41" name="Check Box 145">
              <controlPr defaultSize="0" autoFill="0" autoLine="0" autoPict="0">
                <anchor moveWithCells="1">
                  <from>
                    <xdr:col>1</xdr:col>
                    <xdr:colOff>9525</xdr:colOff>
                    <xdr:row>185</xdr:row>
                    <xdr:rowOff>200025</xdr:rowOff>
                  </from>
                  <to>
                    <xdr:col>1</xdr:col>
                    <xdr:colOff>228600</xdr:colOff>
                    <xdr:row>187</xdr:row>
                    <xdr:rowOff>28575</xdr:rowOff>
                  </to>
                </anchor>
              </controlPr>
            </control>
          </mc:Choice>
        </mc:AlternateContent>
        <mc:AlternateContent xmlns:mc="http://schemas.openxmlformats.org/markup-compatibility/2006">
          <mc:Choice Requires="x14">
            <control shapeId="1170" r:id="rId42" name="Check Box 146">
              <controlPr defaultSize="0" autoFill="0" autoLine="0" autoPict="0">
                <anchor moveWithCells="1">
                  <from>
                    <xdr:col>1</xdr:col>
                    <xdr:colOff>9525</xdr:colOff>
                    <xdr:row>186</xdr:row>
                    <xdr:rowOff>190500</xdr:rowOff>
                  </from>
                  <to>
                    <xdr:col>1</xdr:col>
                    <xdr:colOff>228600</xdr:colOff>
                    <xdr:row>188</xdr:row>
                    <xdr:rowOff>19050</xdr:rowOff>
                  </to>
                </anchor>
              </controlPr>
            </control>
          </mc:Choice>
        </mc:AlternateContent>
        <mc:AlternateContent xmlns:mc="http://schemas.openxmlformats.org/markup-compatibility/2006">
          <mc:Choice Requires="x14">
            <control shapeId="1171" r:id="rId43" name="Check Box 147">
              <controlPr defaultSize="0" autoFill="0" autoLine="0" autoPict="0">
                <anchor moveWithCells="1">
                  <from>
                    <xdr:col>1</xdr:col>
                    <xdr:colOff>9525</xdr:colOff>
                    <xdr:row>187</xdr:row>
                    <xdr:rowOff>180975</xdr:rowOff>
                  </from>
                  <to>
                    <xdr:col>1</xdr:col>
                    <xdr:colOff>228600</xdr:colOff>
                    <xdr:row>189</xdr:row>
                    <xdr:rowOff>9525</xdr:rowOff>
                  </to>
                </anchor>
              </controlPr>
            </control>
          </mc:Choice>
        </mc:AlternateContent>
        <mc:AlternateContent xmlns:mc="http://schemas.openxmlformats.org/markup-compatibility/2006">
          <mc:Choice Requires="x14">
            <control shapeId="1172" r:id="rId44" name="Check Box 148">
              <controlPr defaultSize="0" autoFill="0" autoLine="0" autoPict="0">
                <anchor moveWithCells="1">
                  <from>
                    <xdr:col>1</xdr:col>
                    <xdr:colOff>9525</xdr:colOff>
                    <xdr:row>193</xdr:row>
                    <xdr:rowOff>161925</xdr:rowOff>
                  </from>
                  <to>
                    <xdr:col>1</xdr:col>
                    <xdr:colOff>228600</xdr:colOff>
                    <xdr:row>194</xdr:row>
                    <xdr:rowOff>190500</xdr:rowOff>
                  </to>
                </anchor>
              </controlPr>
            </control>
          </mc:Choice>
        </mc:AlternateContent>
        <mc:AlternateContent xmlns:mc="http://schemas.openxmlformats.org/markup-compatibility/2006">
          <mc:Choice Requires="x14">
            <control shapeId="1173" r:id="rId45" name="Check Box 149">
              <controlPr defaultSize="0" autoFill="0" autoLine="0" autoPict="0">
                <anchor moveWithCells="1">
                  <from>
                    <xdr:col>1</xdr:col>
                    <xdr:colOff>9525</xdr:colOff>
                    <xdr:row>194</xdr:row>
                    <xdr:rowOff>152400</xdr:rowOff>
                  </from>
                  <to>
                    <xdr:col>1</xdr:col>
                    <xdr:colOff>228600</xdr:colOff>
                    <xdr:row>195</xdr:row>
                    <xdr:rowOff>190500</xdr:rowOff>
                  </to>
                </anchor>
              </controlPr>
            </control>
          </mc:Choice>
        </mc:AlternateContent>
        <mc:AlternateContent xmlns:mc="http://schemas.openxmlformats.org/markup-compatibility/2006">
          <mc:Choice Requires="x14">
            <control shapeId="1174" r:id="rId46" name="Check Box 150">
              <controlPr defaultSize="0" autoFill="0" autoLine="0" autoPict="0">
                <anchor moveWithCells="1">
                  <from>
                    <xdr:col>1</xdr:col>
                    <xdr:colOff>9525</xdr:colOff>
                    <xdr:row>195</xdr:row>
                    <xdr:rowOff>152400</xdr:rowOff>
                  </from>
                  <to>
                    <xdr:col>1</xdr:col>
                    <xdr:colOff>228600</xdr:colOff>
                    <xdr:row>196</xdr:row>
                    <xdr:rowOff>190500</xdr:rowOff>
                  </to>
                </anchor>
              </controlPr>
            </control>
          </mc:Choice>
        </mc:AlternateContent>
        <mc:AlternateContent xmlns:mc="http://schemas.openxmlformats.org/markup-compatibility/2006">
          <mc:Choice Requires="x14">
            <control shapeId="1175" r:id="rId47" name="Check Box 151">
              <controlPr defaultSize="0" autoFill="0" autoLine="0" autoPict="0">
                <anchor moveWithCells="1">
                  <from>
                    <xdr:col>1</xdr:col>
                    <xdr:colOff>9525</xdr:colOff>
                    <xdr:row>196</xdr:row>
                    <xdr:rowOff>161925</xdr:rowOff>
                  </from>
                  <to>
                    <xdr:col>1</xdr:col>
                    <xdr:colOff>228600</xdr:colOff>
                    <xdr:row>198</xdr:row>
                    <xdr:rowOff>9525</xdr:rowOff>
                  </to>
                </anchor>
              </controlPr>
            </control>
          </mc:Choice>
        </mc:AlternateContent>
        <mc:AlternateContent xmlns:mc="http://schemas.openxmlformats.org/markup-compatibility/2006">
          <mc:Choice Requires="x14">
            <control shapeId="1176" r:id="rId48" name="Check Box 152">
              <controlPr defaultSize="0" autoFill="0" autoLine="0" autoPict="0">
                <anchor moveWithCells="1">
                  <from>
                    <xdr:col>1</xdr:col>
                    <xdr:colOff>9525</xdr:colOff>
                    <xdr:row>197</xdr:row>
                    <xdr:rowOff>171450</xdr:rowOff>
                  </from>
                  <to>
                    <xdr:col>1</xdr:col>
                    <xdr:colOff>228600</xdr:colOff>
                    <xdr:row>199</xdr:row>
                    <xdr:rowOff>9525</xdr:rowOff>
                  </to>
                </anchor>
              </controlPr>
            </control>
          </mc:Choice>
        </mc:AlternateContent>
        <mc:AlternateContent xmlns:mc="http://schemas.openxmlformats.org/markup-compatibility/2006">
          <mc:Choice Requires="x14">
            <control shapeId="1177" r:id="rId49" name="Check Box 153">
              <controlPr defaultSize="0" autoFill="0" autoLine="0" autoPict="0">
                <anchor moveWithCells="1">
                  <from>
                    <xdr:col>2</xdr:col>
                    <xdr:colOff>9525</xdr:colOff>
                    <xdr:row>184</xdr:row>
                    <xdr:rowOff>200025</xdr:rowOff>
                  </from>
                  <to>
                    <xdr:col>2</xdr:col>
                    <xdr:colOff>228600</xdr:colOff>
                    <xdr:row>186</xdr:row>
                    <xdr:rowOff>38100</xdr:rowOff>
                  </to>
                </anchor>
              </controlPr>
            </control>
          </mc:Choice>
        </mc:AlternateContent>
        <mc:AlternateContent xmlns:mc="http://schemas.openxmlformats.org/markup-compatibility/2006">
          <mc:Choice Requires="x14">
            <control shapeId="1178" r:id="rId50" name="Check Box 154">
              <controlPr defaultSize="0" autoFill="0" autoLine="0" autoPict="0">
                <anchor moveWithCells="1">
                  <from>
                    <xdr:col>2</xdr:col>
                    <xdr:colOff>9525</xdr:colOff>
                    <xdr:row>185</xdr:row>
                    <xdr:rowOff>200025</xdr:rowOff>
                  </from>
                  <to>
                    <xdr:col>2</xdr:col>
                    <xdr:colOff>228600</xdr:colOff>
                    <xdr:row>187</xdr:row>
                    <xdr:rowOff>28575</xdr:rowOff>
                  </to>
                </anchor>
              </controlPr>
            </control>
          </mc:Choice>
        </mc:AlternateContent>
        <mc:AlternateContent xmlns:mc="http://schemas.openxmlformats.org/markup-compatibility/2006">
          <mc:Choice Requires="x14">
            <control shapeId="1179" r:id="rId51" name="Check Box 155">
              <controlPr defaultSize="0" autoFill="0" autoLine="0" autoPict="0">
                <anchor moveWithCells="1">
                  <from>
                    <xdr:col>2</xdr:col>
                    <xdr:colOff>9525</xdr:colOff>
                    <xdr:row>186</xdr:row>
                    <xdr:rowOff>190500</xdr:rowOff>
                  </from>
                  <to>
                    <xdr:col>2</xdr:col>
                    <xdr:colOff>228600</xdr:colOff>
                    <xdr:row>188</xdr:row>
                    <xdr:rowOff>28575</xdr:rowOff>
                  </to>
                </anchor>
              </controlPr>
            </control>
          </mc:Choice>
        </mc:AlternateContent>
        <mc:AlternateContent xmlns:mc="http://schemas.openxmlformats.org/markup-compatibility/2006">
          <mc:Choice Requires="x14">
            <control shapeId="1180" r:id="rId52" name="Check Box 156">
              <controlPr defaultSize="0" autoFill="0" autoLine="0" autoPict="0">
                <anchor moveWithCells="1">
                  <from>
                    <xdr:col>2</xdr:col>
                    <xdr:colOff>9525</xdr:colOff>
                    <xdr:row>187</xdr:row>
                    <xdr:rowOff>190500</xdr:rowOff>
                  </from>
                  <to>
                    <xdr:col>2</xdr:col>
                    <xdr:colOff>228600</xdr:colOff>
                    <xdr:row>189</xdr:row>
                    <xdr:rowOff>19050</xdr:rowOff>
                  </to>
                </anchor>
              </controlPr>
            </control>
          </mc:Choice>
        </mc:AlternateContent>
        <mc:AlternateContent xmlns:mc="http://schemas.openxmlformats.org/markup-compatibility/2006">
          <mc:Choice Requires="x14">
            <control shapeId="1181" r:id="rId53" name="Check Box 157">
              <controlPr defaultSize="0" autoFill="0" autoLine="0" autoPict="0">
                <anchor moveWithCells="1">
                  <from>
                    <xdr:col>2</xdr:col>
                    <xdr:colOff>9525</xdr:colOff>
                    <xdr:row>193</xdr:row>
                    <xdr:rowOff>161925</xdr:rowOff>
                  </from>
                  <to>
                    <xdr:col>2</xdr:col>
                    <xdr:colOff>228600</xdr:colOff>
                    <xdr:row>194</xdr:row>
                    <xdr:rowOff>190500</xdr:rowOff>
                  </to>
                </anchor>
              </controlPr>
            </control>
          </mc:Choice>
        </mc:AlternateContent>
        <mc:AlternateContent xmlns:mc="http://schemas.openxmlformats.org/markup-compatibility/2006">
          <mc:Choice Requires="x14">
            <control shapeId="1182" r:id="rId54" name="Check Box 158">
              <controlPr defaultSize="0" autoFill="0" autoLine="0" autoPict="0">
                <anchor moveWithCells="1">
                  <from>
                    <xdr:col>2</xdr:col>
                    <xdr:colOff>9525</xdr:colOff>
                    <xdr:row>194</xdr:row>
                    <xdr:rowOff>152400</xdr:rowOff>
                  </from>
                  <to>
                    <xdr:col>2</xdr:col>
                    <xdr:colOff>228600</xdr:colOff>
                    <xdr:row>195</xdr:row>
                    <xdr:rowOff>190500</xdr:rowOff>
                  </to>
                </anchor>
              </controlPr>
            </control>
          </mc:Choice>
        </mc:AlternateContent>
        <mc:AlternateContent xmlns:mc="http://schemas.openxmlformats.org/markup-compatibility/2006">
          <mc:Choice Requires="x14">
            <control shapeId="1183" r:id="rId55" name="Check Box 159">
              <controlPr defaultSize="0" autoFill="0" autoLine="0" autoPict="0">
                <anchor moveWithCells="1">
                  <from>
                    <xdr:col>2</xdr:col>
                    <xdr:colOff>9525</xdr:colOff>
                    <xdr:row>195</xdr:row>
                    <xdr:rowOff>161925</xdr:rowOff>
                  </from>
                  <to>
                    <xdr:col>2</xdr:col>
                    <xdr:colOff>228600</xdr:colOff>
                    <xdr:row>196</xdr:row>
                    <xdr:rowOff>200025</xdr:rowOff>
                  </to>
                </anchor>
              </controlPr>
            </control>
          </mc:Choice>
        </mc:AlternateContent>
        <mc:AlternateContent xmlns:mc="http://schemas.openxmlformats.org/markup-compatibility/2006">
          <mc:Choice Requires="x14">
            <control shapeId="1184" r:id="rId56" name="Check Box 160">
              <controlPr defaultSize="0" autoFill="0" autoLine="0" autoPict="0">
                <anchor moveWithCells="1">
                  <from>
                    <xdr:col>2</xdr:col>
                    <xdr:colOff>9525</xdr:colOff>
                    <xdr:row>196</xdr:row>
                    <xdr:rowOff>161925</xdr:rowOff>
                  </from>
                  <to>
                    <xdr:col>2</xdr:col>
                    <xdr:colOff>228600</xdr:colOff>
                    <xdr:row>198</xdr:row>
                    <xdr:rowOff>9525</xdr:rowOff>
                  </to>
                </anchor>
              </controlPr>
            </control>
          </mc:Choice>
        </mc:AlternateContent>
        <mc:AlternateContent xmlns:mc="http://schemas.openxmlformats.org/markup-compatibility/2006">
          <mc:Choice Requires="x14">
            <control shapeId="1185" r:id="rId57" name="Check Box 161">
              <controlPr defaultSize="0" autoFill="0" autoLine="0" autoPict="0">
                <anchor moveWithCells="1">
                  <from>
                    <xdr:col>2</xdr:col>
                    <xdr:colOff>9525</xdr:colOff>
                    <xdr:row>197</xdr:row>
                    <xdr:rowOff>180975</xdr:rowOff>
                  </from>
                  <to>
                    <xdr:col>2</xdr:col>
                    <xdr:colOff>228600</xdr:colOff>
                    <xdr:row>199</xdr:row>
                    <xdr:rowOff>19050</xdr:rowOff>
                  </to>
                </anchor>
              </controlPr>
            </control>
          </mc:Choice>
        </mc:AlternateContent>
        <mc:AlternateContent xmlns:mc="http://schemas.openxmlformats.org/markup-compatibility/2006">
          <mc:Choice Requires="x14">
            <control shapeId="1186" r:id="rId58" name="Check Box 162">
              <controlPr defaultSize="0" autoFill="0" autoLine="0" autoPict="0">
                <anchor moveWithCells="1">
                  <from>
                    <xdr:col>9</xdr:col>
                    <xdr:colOff>0</xdr:colOff>
                    <xdr:row>185</xdr:row>
                    <xdr:rowOff>180975</xdr:rowOff>
                  </from>
                  <to>
                    <xdr:col>9</xdr:col>
                    <xdr:colOff>247650</xdr:colOff>
                    <xdr:row>187</xdr:row>
                    <xdr:rowOff>28575</xdr:rowOff>
                  </to>
                </anchor>
              </controlPr>
            </control>
          </mc:Choice>
        </mc:AlternateContent>
        <mc:AlternateContent xmlns:mc="http://schemas.openxmlformats.org/markup-compatibility/2006">
          <mc:Choice Requires="x14">
            <control shapeId="1187" r:id="rId59" name="Check Box 163">
              <controlPr defaultSize="0" autoFill="0" autoLine="0" autoPict="0">
                <anchor moveWithCells="1">
                  <from>
                    <xdr:col>9</xdr:col>
                    <xdr:colOff>0</xdr:colOff>
                    <xdr:row>184</xdr:row>
                    <xdr:rowOff>171450</xdr:rowOff>
                  </from>
                  <to>
                    <xdr:col>9</xdr:col>
                    <xdr:colOff>247650</xdr:colOff>
                    <xdr:row>186</xdr:row>
                    <xdr:rowOff>38100</xdr:rowOff>
                  </to>
                </anchor>
              </controlPr>
            </control>
          </mc:Choice>
        </mc:AlternateContent>
        <mc:AlternateContent xmlns:mc="http://schemas.openxmlformats.org/markup-compatibility/2006">
          <mc:Choice Requires="x14">
            <control shapeId="1189" r:id="rId60" name="Check Box 165">
              <controlPr defaultSize="0" autoFill="0" autoLine="0" autoPict="0">
                <anchor moveWithCells="1">
                  <from>
                    <xdr:col>9</xdr:col>
                    <xdr:colOff>0</xdr:colOff>
                    <xdr:row>186</xdr:row>
                    <xdr:rowOff>171450</xdr:rowOff>
                  </from>
                  <to>
                    <xdr:col>9</xdr:col>
                    <xdr:colOff>247650</xdr:colOff>
                    <xdr:row>188</xdr:row>
                    <xdr:rowOff>28575</xdr:rowOff>
                  </to>
                </anchor>
              </controlPr>
            </control>
          </mc:Choice>
        </mc:AlternateContent>
        <mc:AlternateContent xmlns:mc="http://schemas.openxmlformats.org/markup-compatibility/2006">
          <mc:Choice Requires="x14">
            <control shapeId="1191" r:id="rId61" name="Check Box 167">
              <controlPr defaultSize="0" autoFill="0" autoLine="0" autoPict="0">
                <anchor moveWithCells="1">
                  <from>
                    <xdr:col>9</xdr:col>
                    <xdr:colOff>0</xdr:colOff>
                    <xdr:row>193</xdr:row>
                    <xdr:rowOff>171450</xdr:rowOff>
                  </from>
                  <to>
                    <xdr:col>9</xdr:col>
                    <xdr:colOff>247650</xdr:colOff>
                    <xdr:row>195</xdr:row>
                    <xdr:rowOff>28575</xdr:rowOff>
                  </to>
                </anchor>
              </controlPr>
            </control>
          </mc:Choice>
        </mc:AlternateContent>
        <mc:AlternateContent xmlns:mc="http://schemas.openxmlformats.org/markup-compatibility/2006">
          <mc:Choice Requires="x14">
            <control shapeId="1192" r:id="rId62" name="Check Box 168">
              <controlPr defaultSize="0" autoFill="0" autoLine="0" autoPict="0">
                <anchor moveWithCells="1">
                  <from>
                    <xdr:col>9</xdr:col>
                    <xdr:colOff>0</xdr:colOff>
                    <xdr:row>194</xdr:row>
                    <xdr:rowOff>142875</xdr:rowOff>
                  </from>
                  <to>
                    <xdr:col>9</xdr:col>
                    <xdr:colOff>247650</xdr:colOff>
                    <xdr:row>196</xdr:row>
                    <xdr:rowOff>0</xdr:rowOff>
                  </to>
                </anchor>
              </controlPr>
            </control>
          </mc:Choice>
        </mc:AlternateContent>
        <mc:AlternateContent xmlns:mc="http://schemas.openxmlformats.org/markup-compatibility/2006">
          <mc:Choice Requires="x14">
            <control shapeId="1193" r:id="rId63" name="Check Box 169">
              <controlPr defaultSize="0" autoFill="0" autoLine="0" autoPict="0">
                <anchor moveWithCells="1">
                  <from>
                    <xdr:col>9</xdr:col>
                    <xdr:colOff>0</xdr:colOff>
                    <xdr:row>195</xdr:row>
                    <xdr:rowOff>142875</xdr:rowOff>
                  </from>
                  <to>
                    <xdr:col>9</xdr:col>
                    <xdr:colOff>247650</xdr:colOff>
                    <xdr:row>197</xdr:row>
                    <xdr:rowOff>19050</xdr:rowOff>
                  </to>
                </anchor>
              </controlPr>
            </control>
          </mc:Choice>
        </mc:AlternateContent>
        <mc:AlternateContent xmlns:mc="http://schemas.openxmlformats.org/markup-compatibility/2006">
          <mc:Choice Requires="x14">
            <control shapeId="1194" r:id="rId64" name="Check Box 170">
              <controlPr defaultSize="0" autoFill="0" autoLine="0" autoPict="0">
                <anchor moveWithCells="1">
                  <from>
                    <xdr:col>9</xdr:col>
                    <xdr:colOff>0</xdr:colOff>
                    <xdr:row>196</xdr:row>
                    <xdr:rowOff>161925</xdr:rowOff>
                  </from>
                  <to>
                    <xdr:col>9</xdr:col>
                    <xdr:colOff>247650</xdr:colOff>
                    <xdr:row>198</xdr:row>
                    <xdr:rowOff>38100</xdr:rowOff>
                  </to>
                </anchor>
              </controlPr>
            </control>
          </mc:Choice>
        </mc:AlternateContent>
        <mc:AlternateContent xmlns:mc="http://schemas.openxmlformats.org/markup-compatibility/2006">
          <mc:Choice Requires="x14">
            <control shapeId="1195" r:id="rId65" name="Check Box 171">
              <controlPr defaultSize="0" autoFill="0" autoLine="0" autoPict="0">
                <anchor moveWithCells="1">
                  <from>
                    <xdr:col>9</xdr:col>
                    <xdr:colOff>0</xdr:colOff>
                    <xdr:row>197</xdr:row>
                    <xdr:rowOff>180975</xdr:rowOff>
                  </from>
                  <to>
                    <xdr:col>9</xdr:col>
                    <xdr:colOff>247650</xdr:colOff>
                    <xdr:row>199</xdr:row>
                    <xdr:rowOff>47625</xdr:rowOff>
                  </to>
                </anchor>
              </controlPr>
            </control>
          </mc:Choice>
        </mc:AlternateContent>
        <mc:AlternateContent xmlns:mc="http://schemas.openxmlformats.org/markup-compatibility/2006">
          <mc:Choice Requires="x14">
            <control shapeId="1196" r:id="rId66" name="Check Box 172">
              <controlPr defaultSize="0" autoFill="0" autoLine="0" autoPict="0">
                <anchor moveWithCells="1">
                  <from>
                    <xdr:col>1</xdr:col>
                    <xdr:colOff>9525</xdr:colOff>
                    <xdr:row>199</xdr:row>
                    <xdr:rowOff>171450</xdr:rowOff>
                  </from>
                  <to>
                    <xdr:col>1</xdr:col>
                    <xdr:colOff>228600</xdr:colOff>
                    <xdr:row>201</xdr:row>
                    <xdr:rowOff>19050</xdr:rowOff>
                  </to>
                </anchor>
              </controlPr>
            </control>
          </mc:Choice>
        </mc:AlternateContent>
        <mc:AlternateContent xmlns:mc="http://schemas.openxmlformats.org/markup-compatibility/2006">
          <mc:Choice Requires="x14">
            <control shapeId="1197" r:id="rId67" name="Check Box 173">
              <controlPr defaultSize="0" autoFill="0" autoLine="0" autoPict="0">
                <anchor moveWithCells="1">
                  <from>
                    <xdr:col>1</xdr:col>
                    <xdr:colOff>9525</xdr:colOff>
                    <xdr:row>200</xdr:row>
                    <xdr:rowOff>180975</xdr:rowOff>
                  </from>
                  <to>
                    <xdr:col>1</xdr:col>
                    <xdr:colOff>228600</xdr:colOff>
                    <xdr:row>202</xdr:row>
                    <xdr:rowOff>19050</xdr:rowOff>
                  </to>
                </anchor>
              </controlPr>
            </control>
          </mc:Choice>
        </mc:AlternateContent>
        <mc:AlternateContent xmlns:mc="http://schemas.openxmlformats.org/markup-compatibility/2006">
          <mc:Choice Requires="x14">
            <control shapeId="1198" r:id="rId68" name="Check Box 174">
              <controlPr defaultSize="0" autoFill="0" autoLine="0" autoPict="0">
                <anchor moveWithCells="1">
                  <from>
                    <xdr:col>1</xdr:col>
                    <xdr:colOff>9525</xdr:colOff>
                    <xdr:row>201</xdr:row>
                    <xdr:rowOff>180975</xdr:rowOff>
                  </from>
                  <to>
                    <xdr:col>1</xdr:col>
                    <xdr:colOff>228600</xdr:colOff>
                    <xdr:row>203</xdr:row>
                    <xdr:rowOff>19050</xdr:rowOff>
                  </to>
                </anchor>
              </controlPr>
            </control>
          </mc:Choice>
        </mc:AlternateContent>
        <mc:AlternateContent xmlns:mc="http://schemas.openxmlformats.org/markup-compatibility/2006">
          <mc:Choice Requires="x14">
            <control shapeId="1199" r:id="rId69" name="Check Box 175">
              <controlPr defaultSize="0" autoFill="0" autoLine="0" autoPict="0">
                <anchor moveWithCells="1">
                  <from>
                    <xdr:col>1</xdr:col>
                    <xdr:colOff>9525</xdr:colOff>
                    <xdr:row>208</xdr:row>
                    <xdr:rowOff>0</xdr:rowOff>
                  </from>
                  <to>
                    <xdr:col>1</xdr:col>
                    <xdr:colOff>228600</xdr:colOff>
                    <xdr:row>209</xdr:row>
                    <xdr:rowOff>38100</xdr:rowOff>
                  </to>
                </anchor>
              </controlPr>
            </control>
          </mc:Choice>
        </mc:AlternateContent>
        <mc:AlternateContent xmlns:mc="http://schemas.openxmlformats.org/markup-compatibility/2006">
          <mc:Choice Requires="x14">
            <control shapeId="1200" r:id="rId70" name="Check Box 176">
              <controlPr defaultSize="0" autoFill="0" autoLine="0" autoPict="0">
                <anchor moveWithCells="1">
                  <from>
                    <xdr:col>1</xdr:col>
                    <xdr:colOff>9525</xdr:colOff>
                    <xdr:row>208</xdr:row>
                    <xdr:rowOff>333375</xdr:rowOff>
                  </from>
                  <to>
                    <xdr:col>1</xdr:col>
                    <xdr:colOff>228600</xdr:colOff>
                    <xdr:row>210</xdr:row>
                    <xdr:rowOff>38100</xdr:rowOff>
                  </to>
                </anchor>
              </controlPr>
            </control>
          </mc:Choice>
        </mc:AlternateContent>
        <mc:AlternateContent xmlns:mc="http://schemas.openxmlformats.org/markup-compatibility/2006">
          <mc:Choice Requires="x14">
            <control shapeId="1201" r:id="rId71" name="Check Box 177">
              <controlPr defaultSize="0" autoFill="0" autoLine="0" autoPict="0">
                <anchor moveWithCells="1">
                  <from>
                    <xdr:col>1</xdr:col>
                    <xdr:colOff>9525</xdr:colOff>
                    <xdr:row>209</xdr:row>
                    <xdr:rowOff>152400</xdr:rowOff>
                  </from>
                  <to>
                    <xdr:col>1</xdr:col>
                    <xdr:colOff>247650</xdr:colOff>
                    <xdr:row>211</xdr:row>
                    <xdr:rowOff>38100</xdr:rowOff>
                  </to>
                </anchor>
              </controlPr>
            </control>
          </mc:Choice>
        </mc:AlternateContent>
        <mc:AlternateContent xmlns:mc="http://schemas.openxmlformats.org/markup-compatibility/2006">
          <mc:Choice Requires="x14">
            <control shapeId="1202" r:id="rId72" name="Check Box 178">
              <controlPr defaultSize="0" autoFill="0" autoLine="0" autoPict="0">
                <anchor moveWithCells="1">
                  <from>
                    <xdr:col>1</xdr:col>
                    <xdr:colOff>9525</xdr:colOff>
                    <xdr:row>210</xdr:row>
                    <xdr:rowOff>171450</xdr:rowOff>
                  </from>
                  <to>
                    <xdr:col>1</xdr:col>
                    <xdr:colOff>228600</xdr:colOff>
                    <xdr:row>212</xdr:row>
                    <xdr:rowOff>9525</xdr:rowOff>
                  </to>
                </anchor>
              </controlPr>
            </control>
          </mc:Choice>
        </mc:AlternateContent>
        <mc:AlternateContent xmlns:mc="http://schemas.openxmlformats.org/markup-compatibility/2006">
          <mc:Choice Requires="x14">
            <control shapeId="1203" r:id="rId73" name="Check Box 179">
              <controlPr defaultSize="0" autoFill="0" autoLine="0" autoPict="0">
                <anchor moveWithCells="1">
                  <from>
                    <xdr:col>1</xdr:col>
                    <xdr:colOff>9525</xdr:colOff>
                    <xdr:row>216</xdr:row>
                    <xdr:rowOff>161925</xdr:rowOff>
                  </from>
                  <to>
                    <xdr:col>1</xdr:col>
                    <xdr:colOff>228600</xdr:colOff>
                    <xdr:row>218</xdr:row>
                    <xdr:rowOff>0</xdr:rowOff>
                  </to>
                </anchor>
              </controlPr>
            </control>
          </mc:Choice>
        </mc:AlternateContent>
        <mc:AlternateContent xmlns:mc="http://schemas.openxmlformats.org/markup-compatibility/2006">
          <mc:Choice Requires="x14">
            <control shapeId="1204" r:id="rId74" name="Check Box 180">
              <controlPr defaultSize="0" autoFill="0" autoLine="0" autoPict="0">
                <anchor moveWithCells="1">
                  <from>
                    <xdr:col>1</xdr:col>
                    <xdr:colOff>9525</xdr:colOff>
                    <xdr:row>217</xdr:row>
                    <xdr:rowOff>152400</xdr:rowOff>
                  </from>
                  <to>
                    <xdr:col>1</xdr:col>
                    <xdr:colOff>228600</xdr:colOff>
                    <xdr:row>218</xdr:row>
                    <xdr:rowOff>190500</xdr:rowOff>
                  </to>
                </anchor>
              </controlPr>
            </control>
          </mc:Choice>
        </mc:AlternateContent>
        <mc:AlternateContent xmlns:mc="http://schemas.openxmlformats.org/markup-compatibility/2006">
          <mc:Choice Requires="x14">
            <control shapeId="1205" r:id="rId75" name="Check Box 181">
              <controlPr defaultSize="0" autoFill="0" autoLine="0" autoPict="0">
                <anchor moveWithCells="1">
                  <from>
                    <xdr:col>2</xdr:col>
                    <xdr:colOff>9525</xdr:colOff>
                    <xdr:row>199</xdr:row>
                    <xdr:rowOff>171450</xdr:rowOff>
                  </from>
                  <to>
                    <xdr:col>2</xdr:col>
                    <xdr:colOff>228600</xdr:colOff>
                    <xdr:row>201</xdr:row>
                    <xdr:rowOff>19050</xdr:rowOff>
                  </to>
                </anchor>
              </controlPr>
            </control>
          </mc:Choice>
        </mc:AlternateContent>
        <mc:AlternateContent xmlns:mc="http://schemas.openxmlformats.org/markup-compatibility/2006">
          <mc:Choice Requires="x14">
            <control shapeId="1206" r:id="rId76" name="Check Box 182">
              <controlPr defaultSize="0" autoFill="0" autoLine="0" autoPict="0">
                <anchor moveWithCells="1">
                  <from>
                    <xdr:col>2</xdr:col>
                    <xdr:colOff>9525</xdr:colOff>
                    <xdr:row>200</xdr:row>
                    <xdr:rowOff>171450</xdr:rowOff>
                  </from>
                  <to>
                    <xdr:col>2</xdr:col>
                    <xdr:colOff>228600</xdr:colOff>
                    <xdr:row>202</xdr:row>
                    <xdr:rowOff>9525</xdr:rowOff>
                  </to>
                </anchor>
              </controlPr>
            </control>
          </mc:Choice>
        </mc:AlternateContent>
        <mc:AlternateContent xmlns:mc="http://schemas.openxmlformats.org/markup-compatibility/2006">
          <mc:Choice Requires="x14">
            <control shapeId="1207" r:id="rId77" name="Check Box 183">
              <controlPr defaultSize="0" autoFill="0" autoLine="0" autoPict="0">
                <anchor moveWithCells="1">
                  <from>
                    <xdr:col>2</xdr:col>
                    <xdr:colOff>9525</xdr:colOff>
                    <xdr:row>201</xdr:row>
                    <xdr:rowOff>171450</xdr:rowOff>
                  </from>
                  <to>
                    <xdr:col>2</xdr:col>
                    <xdr:colOff>228600</xdr:colOff>
                    <xdr:row>203</xdr:row>
                    <xdr:rowOff>9525</xdr:rowOff>
                  </to>
                </anchor>
              </controlPr>
            </control>
          </mc:Choice>
        </mc:AlternateContent>
        <mc:AlternateContent xmlns:mc="http://schemas.openxmlformats.org/markup-compatibility/2006">
          <mc:Choice Requires="x14">
            <control shapeId="1208" r:id="rId78" name="Check Box 184">
              <controlPr defaultSize="0" autoFill="0" autoLine="0" autoPict="0">
                <anchor moveWithCells="1">
                  <from>
                    <xdr:col>2</xdr:col>
                    <xdr:colOff>9525</xdr:colOff>
                    <xdr:row>207</xdr:row>
                    <xdr:rowOff>180975</xdr:rowOff>
                  </from>
                  <to>
                    <xdr:col>2</xdr:col>
                    <xdr:colOff>228600</xdr:colOff>
                    <xdr:row>209</xdr:row>
                    <xdr:rowOff>19050</xdr:rowOff>
                  </to>
                </anchor>
              </controlPr>
            </control>
          </mc:Choice>
        </mc:AlternateContent>
        <mc:AlternateContent xmlns:mc="http://schemas.openxmlformats.org/markup-compatibility/2006">
          <mc:Choice Requires="x14">
            <control shapeId="1209" r:id="rId79" name="Check Box 185">
              <controlPr defaultSize="0" autoFill="0" autoLine="0" autoPict="0">
                <anchor moveWithCells="1">
                  <from>
                    <xdr:col>2</xdr:col>
                    <xdr:colOff>9525</xdr:colOff>
                    <xdr:row>208</xdr:row>
                    <xdr:rowOff>152400</xdr:rowOff>
                  </from>
                  <to>
                    <xdr:col>2</xdr:col>
                    <xdr:colOff>228600</xdr:colOff>
                    <xdr:row>210</xdr:row>
                    <xdr:rowOff>0</xdr:rowOff>
                  </to>
                </anchor>
              </controlPr>
            </control>
          </mc:Choice>
        </mc:AlternateContent>
        <mc:AlternateContent xmlns:mc="http://schemas.openxmlformats.org/markup-compatibility/2006">
          <mc:Choice Requires="x14">
            <control shapeId="1210" r:id="rId80" name="Check Box 186">
              <controlPr defaultSize="0" autoFill="0" autoLine="0" autoPict="0">
                <anchor moveWithCells="1">
                  <from>
                    <xdr:col>2</xdr:col>
                    <xdr:colOff>9525</xdr:colOff>
                    <xdr:row>209</xdr:row>
                    <xdr:rowOff>152400</xdr:rowOff>
                  </from>
                  <to>
                    <xdr:col>2</xdr:col>
                    <xdr:colOff>247650</xdr:colOff>
                    <xdr:row>211</xdr:row>
                    <xdr:rowOff>66675</xdr:rowOff>
                  </to>
                </anchor>
              </controlPr>
            </control>
          </mc:Choice>
        </mc:AlternateContent>
        <mc:AlternateContent xmlns:mc="http://schemas.openxmlformats.org/markup-compatibility/2006">
          <mc:Choice Requires="x14">
            <control shapeId="1211" r:id="rId81" name="Check Box 187">
              <controlPr defaultSize="0" autoFill="0" autoLine="0" autoPict="0">
                <anchor moveWithCells="1">
                  <from>
                    <xdr:col>2</xdr:col>
                    <xdr:colOff>9525</xdr:colOff>
                    <xdr:row>210</xdr:row>
                    <xdr:rowOff>171450</xdr:rowOff>
                  </from>
                  <to>
                    <xdr:col>2</xdr:col>
                    <xdr:colOff>228600</xdr:colOff>
                    <xdr:row>212</xdr:row>
                    <xdr:rowOff>9525</xdr:rowOff>
                  </to>
                </anchor>
              </controlPr>
            </control>
          </mc:Choice>
        </mc:AlternateContent>
        <mc:AlternateContent xmlns:mc="http://schemas.openxmlformats.org/markup-compatibility/2006">
          <mc:Choice Requires="x14">
            <control shapeId="1212" r:id="rId82" name="Check Box 188">
              <controlPr defaultSize="0" autoFill="0" autoLine="0" autoPict="0">
                <anchor moveWithCells="1">
                  <from>
                    <xdr:col>2</xdr:col>
                    <xdr:colOff>9525</xdr:colOff>
                    <xdr:row>216</xdr:row>
                    <xdr:rowOff>161925</xdr:rowOff>
                  </from>
                  <to>
                    <xdr:col>2</xdr:col>
                    <xdr:colOff>228600</xdr:colOff>
                    <xdr:row>218</xdr:row>
                    <xdr:rowOff>0</xdr:rowOff>
                  </to>
                </anchor>
              </controlPr>
            </control>
          </mc:Choice>
        </mc:AlternateContent>
        <mc:AlternateContent xmlns:mc="http://schemas.openxmlformats.org/markup-compatibility/2006">
          <mc:Choice Requires="x14">
            <control shapeId="1213" r:id="rId83" name="Check Box 189">
              <controlPr defaultSize="0" autoFill="0" autoLine="0" autoPict="0">
                <anchor moveWithCells="1">
                  <from>
                    <xdr:col>2</xdr:col>
                    <xdr:colOff>9525</xdr:colOff>
                    <xdr:row>217</xdr:row>
                    <xdr:rowOff>152400</xdr:rowOff>
                  </from>
                  <to>
                    <xdr:col>2</xdr:col>
                    <xdr:colOff>228600</xdr:colOff>
                    <xdr:row>218</xdr:row>
                    <xdr:rowOff>190500</xdr:rowOff>
                  </to>
                </anchor>
              </controlPr>
            </control>
          </mc:Choice>
        </mc:AlternateContent>
        <mc:AlternateContent xmlns:mc="http://schemas.openxmlformats.org/markup-compatibility/2006">
          <mc:Choice Requires="x14">
            <control shapeId="1214" r:id="rId84" name="Check Box 190">
              <controlPr defaultSize="0" autoFill="0" autoLine="0" autoPict="0">
                <anchor moveWithCells="1">
                  <from>
                    <xdr:col>9</xdr:col>
                    <xdr:colOff>9525</xdr:colOff>
                    <xdr:row>200</xdr:row>
                    <xdr:rowOff>190500</xdr:rowOff>
                  </from>
                  <to>
                    <xdr:col>9</xdr:col>
                    <xdr:colOff>228600</xdr:colOff>
                    <xdr:row>202</xdr:row>
                    <xdr:rowOff>28575</xdr:rowOff>
                  </to>
                </anchor>
              </controlPr>
            </control>
          </mc:Choice>
        </mc:AlternateContent>
        <mc:AlternateContent xmlns:mc="http://schemas.openxmlformats.org/markup-compatibility/2006">
          <mc:Choice Requires="x14">
            <control shapeId="1215" r:id="rId85" name="Check Box 191">
              <controlPr defaultSize="0" autoFill="0" autoLine="0" autoPict="0">
                <anchor moveWithCells="1">
                  <from>
                    <xdr:col>9</xdr:col>
                    <xdr:colOff>9525</xdr:colOff>
                    <xdr:row>199</xdr:row>
                    <xdr:rowOff>190500</xdr:rowOff>
                  </from>
                  <to>
                    <xdr:col>9</xdr:col>
                    <xdr:colOff>228600</xdr:colOff>
                    <xdr:row>201</xdr:row>
                    <xdr:rowOff>28575</xdr:rowOff>
                  </to>
                </anchor>
              </controlPr>
            </control>
          </mc:Choice>
        </mc:AlternateContent>
        <mc:AlternateContent xmlns:mc="http://schemas.openxmlformats.org/markup-compatibility/2006">
          <mc:Choice Requires="x14">
            <control shapeId="1217" r:id="rId86" name="Check Box 193">
              <controlPr defaultSize="0" autoFill="0" autoLine="0" autoPict="0">
                <anchor moveWithCells="1">
                  <from>
                    <xdr:col>9</xdr:col>
                    <xdr:colOff>9525</xdr:colOff>
                    <xdr:row>201</xdr:row>
                    <xdr:rowOff>180975</xdr:rowOff>
                  </from>
                  <to>
                    <xdr:col>9</xdr:col>
                    <xdr:colOff>228600</xdr:colOff>
                    <xdr:row>203</xdr:row>
                    <xdr:rowOff>19050</xdr:rowOff>
                  </to>
                </anchor>
              </controlPr>
            </control>
          </mc:Choice>
        </mc:AlternateContent>
        <mc:AlternateContent xmlns:mc="http://schemas.openxmlformats.org/markup-compatibility/2006">
          <mc:Choice Requires="x14">
            <control shapeId="1219" r:id="rId87" name="Check Box 195">
              <controlPr defaultSize="0" autoFill="0" autoLine="0" autoPict="0">
                <anchor moveWithCells="1">
                  <from>
                    <xdr:col>9</xdr:col>
                    <xdr:colOff>9525</xdr:colOff>
                    <xdr:row>208</xdr:row>
                    <xdr:rowOff>171450</xdr:rowOff>
                  </from>
                  <to>
                    <xdr:col>9</xdr:col>
                    <xdr:colOff>257175</xdr:colOff>
                    <xdr:row>210</xdr:row>
                    <xdr:rowOff>47625</xdr:rowOff>
                  </to>
                </anchor>
              </controlPr>
            </control>
          </mc:Choice>
        </mc:AlternateContent>
        <mc:AlternateContent xmlns:mc="http://schemas.openxmlformats.org/markup-compatibility/2006">
          <mc:Choice Requires="x14">
            <control shapeId="1220" r:id="rId88" name="Check Box 196">
              <controlPr defaultSize="0" autoFill="0" autoLine="0" autoPict="0">
                <anchor moveWithCells="1">
                  <from>
                    <xdr:col>9</xdr:col>
                    <xdr:colOff>9525</xdr:colOff>
                    <xdr:row>209</xdr:row>
                    <xdr:rowOff>152400</xdr:rowOff>
                  </from>
                  <to>
                    <xdr:col>9</xdr:col>
                    <xdr:colOff>238125</xdr:colOff>
                    <xdr:row>211</xdr:row>
                    <xdr:rowOff>57150</xdr:rowOff>
                  </to>
                </anchor>
              </controlPr>
            </control>
          </mc:Choice>
        </mc:AlternateContent>
        <mc:AlternateContent xmlns:mc="http://schemas.openxmlformats.org/markup-compatibility/2006">
          <mc:Choice Requires="x14">
            <control shapeId="1221" r:id="rId89" name="Check Box 197">
              <controlPr defaultSize="0" autoFill="0" autoLine="0" autoPict="0">
                <anchor moveWithCells="1">
                  <from>
                    <xdr:col>9</xdr:col>
                    <xdr:colOff>9525</xdr:colOff>
                    <xdr:row>210</xdr:row>
                    <xdr:rowOff>171450</xdr:rowOff>
                  </from>
                  <to>
                    <xdr:col>9</xdr:col>
                    <xdr:colOff>228600</xdr:colOff>
                    <xdr:row>212</xdr:row>
                    <xdr:rowOff>9525</xdr:rowOff>
                  </to>
                </anchor>
              </controlPr>
            </control>
          </mc:Choice>
        </mc:AlternateContent>
        <mc:AlternateContent xmlns:mc="http://schemas.openxmlformats.org/markup-compatibility/2006">
          <mc:Choice Requires="x14">
            <control shapeId="1222" r:id="rId90" name="Check Box 198">
              <controlPr defaultSize="0" autoFill="0" autoLine="0" autoPict="0">
                <anchor moveWithCells="1">
                  <from>
                    <xdr:col>9</xdr:col>
                    <xdr:colOff>9525</xdr:colOff>
                    <xdr:row>216</xdr:row>
                    <xdr:rowOff>180975</xdr:rowOff>
                  </from>
                  <to>
                    <xdr:col>9</xdr:col>
                    <xdr:colOff>228600</xdr:colOff>
                    <xdr:row>218</xdr:row>
                    <xdr:rowOff>19050</xdr:rowOff>
                  </to>
                </anchor>
              </controlPr>
            </control>
          </mc:Choice>
        </mc:AlternateContent>
        <mc:AlternateContent xmlns:mc="http://schemas.openxmlformats.org/markup-compatibility/2006">
          <mc:Choice Requires="x14">
            <control shapeId="1224" r:id="rId91" name="Check Box 200">
              <controlPr defaultSize="0" autoFill="0" autoLine="0" autoPict="0">
                <anchor moveWithCells="1">
                  <from>
                    <xdr:col>1</xdr:col>
                    <xdr:colOff>9525</xdr:colOff>
                    <xdr:row>217</xdr:row>
                    <xdr:rowOff>152400</xdr:rowOff>
                  </from>
                  <to>
                    <xdr:col>1</xdr:col>
                    <xdr:colOff>228600</xdr:colOff>
                    <xdr:row>218</xdr:row>
                    <xdr:rowOff>190500</xdr:rowOff>
                  </to>
                </anchor>
              </controlPr>
            </control>
          </mc:Choice>
        </mc:AlternateContent>
        <mc:AlternateContent xmlns:mc="http://schemas.openxmlformats.org/markup-compatibility/2006">
          <mc:Choice Requires="x14">
            <control shapeId="1225" r:id="rId92" name="Check Box 201">
              <controlPr defaultSize="0" autoFill="0" autoLine="0" autoPict="0">
                <anchor moveWithCells="1">
                  <from>
                    <xdr:col>1</xdr:col>
                    <xdr:colOff>9525</xdr:colOff>
                    <xdr:row>218</xdr:row>
                    <xdr:rowOff>152400</xdr:rowOff>
                  </from>
                  <to>
                    <xdr:col>1</xdr:col>
                    <xdr:colOff>228600</xdr:colOff>
                    <xdr:row>219</xdr:row>
                    <xdr:rowOff>190500</xdr:rowOff>
                  </to>
                </anchor>
              </controlPr>
            </control>
          </mc:Choice>
        </mc:AlternateContent>
        <mc:AlternateContent xmlns:mc="http://schemas.openxmlformats.org/markup-compatibility/2006">
          <mc:Choice Requires="x14">
            <control shapeId="1226" r:id="rId93" name="Check Box 202">
              <controlPr defaultSize="0" autoFill="0" autoLine="0" autoPict="0">
                <anchor moveWithCells="1">
                  <from>
                    <xdr:col>1</xdr:col>
                    <xdr:colOff>9525</xdr:colOff>
                    <xdr:row>219</xdr:row>
                    <xdr:rowOff>152400</xdr:rowOff>
                  </from>
                  <to>
                    <xdr:col>1</xdr:col>
                    <xdr:colOff>228600</xdr:colOff>
                    <xdr:row>220</xdr:row>
                    <xdr:rowOff>190500</xdr:rowOff>
                  </to>
                </anchor>
              </controlPr>
            </control>
          </mc:Choice>
        </mc:AlternateContent>
        <mc:AlternateContent xmlns:mc="http://schemas.openxmlformats.org/markup-compatibility/2006">
          <mc:Choice Requires="x14">
            <control shapeId="1227" r:id="rId94" name="Check Box 203">
              <controlPr defaultSize="0" autoFill="0" autoLine="0" autoPict="0">
                <anchor moveWithCells="1">
                  <from>
                    <xdr:col>1</xdr:col>
                    <xdr:colOff>9525</xdr:colOff>
                    <xdr:row>220</xdr:row>
                    <xdr:rowOff>152400</xdr:rowOff>
                  </from>
                  <to>
                    <xdr:col>1</xdr:col>
                    <xdr:colOff>228600</xdr:colOff>
                    <xdr:row>221</xdr:row>
                    <xdr:rowOff>190500</xdr:rowOff>
                  </to>
                </anchor>
              </controlPr>
            </control>
          </mc:Choice>
        </mc:AlternateContent>
        <mc:AlternateContent xmlns:mc="http://schemas.openxmlformats.org/markup-compatibility/2006">
          <mc:Choice Requires="x14">
            <control shapeId="1228" r:id="rId95" name="Check Box 204">
              <controlPr defaultSize="0" autoFill="0" autoLine="0" autoPict="0">
                <anchor moveWithCells="1">
                  <from>
                    <xdr:col>2</xdr:col>
                    <xdr:colOff>9525</xdr:colOff>
                    <xdr:row>217</xdr:row>
                    <xdr:rowOff>152400</xdr:rowOff>
                  </from>
                  <to>
                    <xdr:col>2</xdr:col>
                    <xdr:colOff>228600</xdr:colOff>
                    <xdr:row>218</xdr:row>
                    <xdr:rowOff>190500</xdr:rowOff>
                  </to>
                </anchor>
              </controlPr>
            </control>
          </mc:Choice>
        </mc:AlternateContent>
        <mc:AlternateContent xmlns:mc="http://schemas.openxmlformats.org/markup-compatibility/2006">
          <mc:Choice Requires="x14">
            <control shapeId="1229" r:id="rId96" name="Check Box 205">
              <controlPr defaultSize="0" autoFill="0" autoLine="0" autoPict="0">
                <anchor moveWithCells="1">
                  <from>
                    <xdr:col>2</xdr:col>
                    <xdr:colOff>9525</xdr:colOff>
                    <xdr:row>218</xdr:row>
                    <xdr:rowOff>152400</xdr:rowOff>
                  </from>
                  <to>
                    <xdr:col>2</xdr:col>
                    <xdr:colOff>228600</xdr:colOff>
                    <xdr:row>219</xdr:row>
                    <xdr:rowOff>190500</xdr:rowOff>
                  </to>
                </anchor>
              </controlPr>
            </control>
          </mc:Choice>
        </mc:AlternateContent>
        <mc:AlternateContent xmlns:mc="http://schemas.openxmlformats.org/markup-compatibility/2006">
          <mc:Choice Requires="x14">
            <control shapeId="1230" r:id="rId97" name="Check Box 206">
              <controlPr defaultSize="0" autoFill="0" autoLine="0" autoPict="0">
                <anchor moveWithCells="1">
                  <from>
                    <xdr:col>2</xdr:col>
                    <xdr:colOff>9525</xdr:colOff>
                    <xdr:row>219</xdr:row>
                    <xdr:rowOff>152400</xdr:rowOff>
                  </from>
                  <to>
                    <xdr:col>2</xdr:col>
                    <xdr:colOff>228600</xdr:colOff>
                    <xdr:row>220</xdr:row>
                    <xdr:rowOff>190500</xdr:rowOff>
                  </to>
                </anchor>
              </controlPr>
            </control>
          </mc:Choice>
        </mc:AlternateContent>
        <mc:AlternateContent xmlns:mc="http://schemas.openxmlformats.org/markup-compatibility/2006">
          <mc:Choice Requires="x14">
            <control shapeId="1231" r:id="rId98" name="Check Box 207">
              <controlPr defaultSize="0" autoFill="0" autoLine="0" autoPict="0">
                <anchor moveWithCells="1">
                  <from>
                    <xdr:col>2</xdr:col>
                    <xdr:colOff>9525</xdr:colOff>
                    <xdr:row>220</xdr:row>
                    <xdr:rowOff>152400</xdr:rowOff>
                  </from>
                  <to>
                    <xdr:col>2</xdr:col>
                    <xdr:colOff>228600</xdr:colOff>
                    <xdr:row>221</xdr:row>
                    <xdr:rowOff>190500</xdr:rowOff>
                  </to>
                </anchor>
              </controlPr>
            </control>
          </mc:Choice>
        </mc:AlternateContent>
        <mc:AlternateContent xmlns:mc="http://schemas.openxmlformats.org/markup-compatibility/2006">
          <mc:Choice Requires="x14">
            <control shapeId="1232" r:id="rId99" name="Check Box 208">
              <controlPr defaultSize="0" autoFill="0" autoLine="0" autoPict="0">
                <anchor moveWithCells="1">
                  <from>
                    <xdr:col>9</xdr:col>
                    <xdr:colOff>9525</xdr:colOff>
                    <xdr:row>217</xdr:row>
                    <xdr:rowOff>171450</xdr:rowOff>
                  </from>
                  <to>
                    <xdr:col>9</xdr:col>
                    <xdr:colOff>228600</xdr:colOff>
                    <xdr:row>219</xdr:row>
                    <xdr:rowOff>0</xdr:rowOff>
                  </to>
                </anchor>
              </controlPr>
            </control>
          </mc:Choice>
        </mc:AlternateContent>
        <mc:AlternateContent xmlns:mc="http://schemas.openxmlformats.org/markup-compatibility/2006">
          <mc:Choice Requires="x14">
            <control shapeId="1233" r:id="rId100" name="Check Box 209">
              <controlPr defaultSize="0" autoFill="0" autoLine="0" autoPict="0">
                <anchor moveWithCells="1">
                  <from>
                    <xdr:col>9</xdr:col>
                    <xdr:colOff>9525</xdr:colOff>
                    <xdr:row>218</xdr:row>
                    <xdr:rowOff>161925</xdr:rowOff>
                  </from>
                  <to>
                    <xdr:col>9</xdr:col>
                    <xdr:colOff>228600</xdr:colOff>
                    <xdr:row>220</xdr:row>
                    <xdr:rowOff>0</xdr:rowOff>
                  </to>
                </anchor>
              </controlPr>
            </control>
          </mc:Choice>
        </mc:AlternateContent>
        <mc:AlternateContent xmlns:mc="http://schemas.openxmlformats.org/markup-compatibility/2006">
          <mc:Choice Requires="x14">
            <control shapeId="1234" r:id="rId101" name="Check Box 210">
              <controlPr defaultSize="0" autoFill="0" autoLine="0" autoPict="0">
                <anchor moveWithCells="1">
                  <from>
                    <xdr:col>9</xdr:col>
                    <xdr:colOff>9525</xdr:colOff>
                    <xdr:row>219</xdr:row>
                    <xdr:rowOff>161925</xdr:rowOff>
                  </from>
                  <to>
                    <xdr:col>9</xdr:col>
                    <xdr:colOff>228600</xdr:colOff>
                    <xdr:row>220</xdr:row>
                    <xdr:rowOff>190500</xdr:rowOff>
                  </to>
                </anchor>
              </controlPr>
            </control>
          </mc:Choice>
        </mc:AlternateContent>
        <mc:AlternateContent xmlns:mc="http://schemas.openxmlformats.org/markup-compatibility/2006">
          <mc:Choice Requires="x14">
            <control shapeId="1235" r:id="rId102" name="Check Box 211">
              <controlPr defaultSize="0" autoFill="0" autoLine="0" autoPict="0">
                <anchor moveWithCells="1">
                  <from>
                    <xdr:col>9</xdr:col>
                    <xdr:colOff>9525</xdr:colOff>
                    <xdr:row>220</xdr:row>
                    <xdr:rowOff>152400</xdr:rowOff>
                  </from>
                  <to>
                    <xdr:col>9</xdr:col>
                    <xdr:colOff>228600</xdr:colOff>
                    <xdr:row>221</xdr:row>
                    <xdr:rowOff>190500</xdr:rowOff>
                  </to>
                </anchor>
              </controlPr>
            </control>
          </mc:Choice>
        </mc:AlternateContent>
        <mc:AlternateContent xmlns:mc="http://schemas.openxmlformats.org/markup-compatibility/2006">
          <mc:Choice Requires="x14">
            <control shapeId="1369" r:id="rId103" name="Check Box 345">
              <controlPr defaultSize="0" autoFill="0" autoLine="0" autoPict="0">
                <anchor moveWithCells="1">
                  <from>
                    <xdr:col>1</xdr:col>
                    <xdr:colOff>9525</xdr:colOff>
                    <xdr:row>169</xdr:row>
                    <xdr:rowOff>161925</xdr:rowOff>
                  </from>
                  <to>
                    <xdr:col>1</xdr:col>
                    <xdr:colOff>228600</xdr:colOff>
                    <xdr:row>171</xdr:row>
                    <xdr:rowOff>9525</xdr:rowOff>
                  </to>
                </anchor>
              </controlPr>
            </control>
          </mc:Choice>
        </mc:AlternateContent>
        <mc:AlternateContent xmlns:mc="http://schemas.openxmlformats.org/markup-compatibility/2006">
          <mc:Choice Requires="x14">
            <control shapeId="1370" r:id="rId104" name="Check Box 346">
              <controlPr defaultSize="0" autoFill="0" autoLine="0" autoPict="0">
                <anchor moveWithCells="1">
                  <from>
                    <xdr:col>2</xdr:col>
                    <xdr:colOff>9525</xdr:colOff>
                    <xdr:row>160</xdr:row>
                    <xdr:rowOff>171450</xdr:rowOff>
                  </from>
                  <to>
                    <xdr:col>2</xdr:col>
                    <xdr:colOff>228600</xdr:colOff>
                    <xdr:row>162</xdr:row>
                    <xdr:rowOff>19050</xdr:rowOff>
                  </to>
                </anchor>
              </controlPr>
            </control>
          </mc:Choice>
        </mc:AlternateContent>
        <mc:AlternateContent xmlns:mc="http://schemas.openxmlformats.org/markup-compatibility/2006">
          <mc:Choice Requires="x14">
            <control shapeId="1371" r:id="rId105" name="Check Box 347">
              <controlPr defaultSize="0" autoFill="0" autoLine="0" autoPict="0">
                <anchor moveWithCells="1">
                  <from>
                    <xdr:col>2</xdr:col>
                    <xdr:colOff>9525</xdr:colOff>
                    <xdr:row>164</xdr:row>
                    <xdr:rowOff>180975</xdr:rowOff>
                  </from>
                  <to>
                    <xdr:col>2</xdr:col>
                    <xdr:colOff>228600</xdr:colOff>
                    <xdr:row>166</xdr:row>
                    <xdr:rowOff>19050</xdr:rowOff>
                  </to>
                </anchor>
              </controlPr>
            </control>
          </mc:Choice>
        </mc:AlternateContent>
        <mc:AlternateContent xmlns:mc="http://schemas.openxmlformats.org/markup-compatibility/2006">
          <mc:Choice Requires="x14">
            <control shapeId="1375" r:id="rId106" name="Check Box 351">
              <controlPr defaultSize="0" autoFill="0" autoLine="0" autoPict="0">
                <anchor moveWithCells="1">
                  <from>
                    <xdr:col>9</xdr:col>
                    <xdr:colOff>9525</xdr:colOff>
                    <xdr:row>169</xdr:row>
                    <xdr:rowOff>171450</xdr:rowOff>
                  </from>
                  <to>
                    <xdr:col>9</xdr:col>
                    <xdr:colOff>219075</xdr:colOff>
                    <xdr:row>171</xdr:row>
                    <xdr:rowOff>9525</xdr:rowOff>
                  </to>
                </anchor>
              </controlPr>
            </control>
          </mc:Choice>
        </mc:AlternateContent>
        <mc:AlternateContent xmlns:mc="http://schemas.openxmlformats.org/markup-compatibility/2006">
          <mc:Choice Requires="x14">
            <control shapeId="1379" r:id="rId107" name="Check Box 355">
              <controlPr defaultSize="0" autoFill="0" autoLine="0" autoPict="0">
                <anchor moveWithCells="1">
                  <from>
                    <xdr:col>2</xdr:col>
                    <xdr:colOff>9525</xdr:colOff>
                    <xdr:row>165</xdr:row>
                    <xdr:rowOff>180975</xdr:rowOff>
                  </from>
                  <to>
                    <xdr:col>2</xdr:col>
                    <xdr:colOff>228600</xdr:colOff>
                    <xdr:row>167</xdr:row>
                    <xdr:rowOff>19050</xdr:rowOff>
                  </to>
                </anchor>
              </controlPr>
            </control>
          </mc:Choice>
        </mc:AlternateContent>
        <mc:AlternateContent xmlns:mc="http://schemas.openxmlformats.org/markup-compatibility/2006">
          <mc:Choice Requires="x14">
            <control shapeId="1380" r:id="rId108" name="Check Box 356">
              <controlPr defaultSize="0" autoFill="0" autoLine="0" autoPict="0">
                <anchor moveWithCells="1">
                  <from>
                    <xdr:col>2</xdr:col>
                    <xdr:colOff>9525</xdr:colOff>
                    <xdr:row>166</xdr:row>
                    <xdr:rowOff>180975</xdr:rowOff>
                  </from>
                  <to>
                    <xdr:col>2</xdr:col>
                    <xdr:colOff>228600</xdr:colOff>
                    <xdr:row>168</xdr:row>
                    <xdr:rowOff>19050</xdr:rowOff>
                  </to>
                </anchor>
              </controlPr>
            </control>
          </mc:Choice>
        </mc:AlternateContent>
        <mc:AlternateContent xmlns:mc="http://schemas.openxmlformats.org/markup-compatibility/2006">
          <mc:Choice Requires="x14">
            <control shapeId="1381" r:id="rId109" name="Check Box 357">
              <controlPr defaultSize="0" autoFill="0" autoLine="0" autoPict="0">
                <anchor moveWithCells="1">
                  <from>
                    <xdr:col>2</xdr:col>
                    <xdr:colOff>9525</xdr:colOff>
                    <xdr:row>167</xdr:row>
                    <xdr:rowOff>180975</xdr:rowOff>
                  </from>
                  <to>
                    <xdr:col>2</xdr:col>
                    <xdr:colOff>228600</xdr:colOff>
                    <xdr:row>169</xdr:row>
                    <xdr:rowOff>19050</xdr:rowOff>
                  </to>
                </anchor>
              </controlPr>
            </control>
          </mc:Choice>
        </mc:AlternateContent>
        <mc:AlternateContent xmlns:mc="http://schemas.openxmlformats.org/markup-compatibility/2006">
          <mc:Choice Requires="x14">
            <control shapeId="1383" r:id="rId110" name="Check Box 359">
              <controlPr defaultSize="0" autoFill="0" autoLine="0" autoPict="0">
                <anchor moveWithCells="1">
                  <from>
                    <xdr:col>1</xdr:col>
                    <xdr:colOff>9525</xdr:colOff>
                    <xdr:row>221</xdr:row>
                    <xdr:rowOff>180975</xdr:rowOff>
                  </from>
                  <to>
                    <xdr:col>1</xdr:col>
                    <xdr:colOff>228600</xdr:colOff>
                    <xdr:row>223</xdr:row>
                    <xdr:rowOff>9525</xdr:rowOff>
                  </to>
                </anchor>
              </controlPr>
            </control>
          </mc:Choice>
        </mc:AlternateContent>
        <mc:AlternateContent xmlns:mc="http://schemas.openxmlformats.org/markup-compatibility/2006">
          <mc:Choice Requires="x14">
            <control shapeId="1384" r:id="rId111" name="Check Box 360">
              <controlPr defaultSize="0" autoFill="0" autoLine="0" autoPict="0">
                <anchor moveWithCells="1">
                  <from>
                    <xdr:col>2</xdr:col>
                    <xdr:colOff>9525</xdr:colOff>
                    <xdr:row>221</xdr:row>
                    <xdr:rowOff>180975</xdr:rowOff>
                  </from>
                  <to>
                    <xdr:col>2</xdr:col>
                    <xdr:colOff>228600</xdr:colOff>
                    <xdr:row>223</xdr:row>
                    <xdr:rowOff>9525</xdr:rowOff>
                  </to>
                </anchor>
              </controlPr>
            </control>
          </mc:Choice>
        </mc:AlternateContent>
        <mc:AlternateContent xmlns:mc="http://schemas.openxmlformats.org/markup-compatibility/2006">
          <mc:Choice Requires="x14">
            <control shapeId="1385" r:id="rId112" name="Check Box 361">
              <controlPr defaultSize="0" autoFill="0" autoLine="0" autoPict="0">
                <anchor moveWithCells="1">
                  <from>
                    <xdr:col>9</xdr:col>
                    <xdr:colOff>9525</xdr:colOff>
                    <xdr:row>221</xdr:row>
                    <xdr:rowOff>180975</xdr:rowOff>
                  </from>
                  <to>
                    <xdr:col>9</xdr:col>
                    <xdr:colOff>228600</xdr:colOff>
                    <xdr:row>223</xdr:row>
                    <xdr:rowOff>9525</xdr:rowOff>
                  </to>
                </anchor>
              </controlPr>
            </control>
          </mc:Choice>
        </mc:AlternateContent>
        <mc:AlternateContent xmlns:mc="http://schemas.openxmlformats.org/markup-compatibility/2006">
          <mc:Choice Requires="x14">
            <control shapeId="1386" r:id="rId113" name="Check Box 362">
              <controlPr defaultSize="0" autoFill="0" autoLine="0" autoPict="0">
                <anchor moveWithCells="1">
                  <from>
                    <xdr:col>1</xdr:col>
                    <xdr:colOff>9525</xdr:colOff>
                    <xdr:row>222</xdr:row>
                    <xdr:rowOff>171450</xdr:rowOff>
                  </from>
                  <to>
                    <xdr:col>1</xdr:col>
                    <xdr:colOff>228600</xdr:colOff>
                    <xdr:row>224</xdr:row>
                    <xdr:rowOff>9525</xdr:rowOff>
                  </to>
                </anchor>
              </controlPr>
            </control>
          </mc:Choice>
        </mc:AlternateContent>
        <mc:AlternateContent xmlns:mc="http://schemas.openxmlformats.org/markup-compatibility/2006">
          <mc:Choice Requires="x14">
            <control shapeId="1387" r:id="rId114" name="Check Box 363">
              <controlPr defaultSize="0" autoFill="0" autoLine="0" autoPict="0">
                <anchor moveWithCells="1">
                  <from>
                    <xdr:col>2</xdr:col>
                    <xdr:colOff>9525</xdr:colOff>
                    <xdr:row>222</xdr:row>
                    <xdr:rowOff>180975</xdr:rowOff>
                  </from>
                  <to>
                    <xdr:col>2</xdr:col>
                    <xdr:colOff>228600</xdr:colOff>
                    <xdr:row>224</xdr:row>
                    <xdr:rowOff>9525</xdr:rowOff>
                  </to>
                </anchor>
              </controlPr>
            </control>
          </mc:Choice>
        </mc:AlternateContent>
        <mc:AlternateContent xmlns:mc="http://schemas.openxmlformats.org/markup-compatibility/2006">
          <mc:Choice Requires="x14">
            <control shapeId="1388" r:id="rId115" name="Check Box 364">
              <controlPr defaultSize="0" autoFill="0" autoLine="0" autoPict="0">
                <anchor moveWithCells="1">
                  <from>
                    <xdr:col>9</xdr:col>
                    <xdr:colOff>9525</xdr:colOff>
                    <xdr:row>222</xdr:row>
                    <xdr:rowOff>180975</xdr:rowOff>
                  </from>
                  <to>
                    <xdr:col>9</xdr:col>
                    <xdr:colOff>228600</xdr:colOff>
                    <xdr:row>224</xdr:row>
                    <xdr:rowOff>9525</xdr:rowOff>
                  </to>
                </anchor>
              </controlPr>
            </control>
          </mc:Choice>
        </mc:AlternateContent>
        <mc:AlternateContent xmlns:mc="http://schemas.openxmlformats.org/markup-compatibility/2006">
          <mc:Choice Requires="x14">
            <control shapeId="1393" r:id="rId116" name="Check Box 369">
              <controlPr defaultSize="0" autoFill="0" autoLine="0" autoPict="0">
                <anchor moveWithCells="1">
                  <from>
                    <xdr:col>2</xdr:col>
                    <xdr:colOff>9525</xdr:colOff>
                    <xdr:row>223</xdr:row>
                    <xdr:rowOff>180975</xdr:rowOff>
                  </from>
                  <to>
                    <xdr:col>2</xdr:col>
                    <xdr:colOff>228600</xdr:colOff>
                    <xdr:row>225</xdr:row>
                    <xdr:rowOff>9525</xdr:rowOff>
                  </to>
                </anchor>
              </controlPr>
            </control>
          </mc:Choice>
        </mc:AlternateContent>
        <mc:AlternateContent xmlns:mc="http://schemas.openxmlformats.org/markup-compatibility/2006">
          <mc:Choice Requires="x14">
            <control shapeId="1394" r:id="rId117" name="Check Box 370">
              <controlPr defaultSize="0" autoFill="0" autoLine="0" autoPict="0">
                <anchor moveWithCells="1">
                  <from>
                    <xdr:col>9</xdr:col>
                    <xdr:colOff>9525</xdr:colOff>
                    <xdr:row>223</xdr:row>
                    <xdr:rowOff>180975</xdr:rowOff>
                  </from>
                  <to>
                    <xdr:col>9</xdr:col>
                    <xdr:colOff>228600</xdr:colOff>
                    <xdr:row>225</xdr:row>
                    <xdr:rowOff>9525</xdr:rowOff>
                  </to>
                </anchor>
              </controlPr>
            </control>
          </mc:Choice>
        </mc:AlternateContent>
        <mc:AlternateContent xmlns:mc="http://schemas.openxmlformats.org/markup-compatibility/2006">
          <mc:Choice Requires="x14">
            <control shapeId="1398" r:id="rId118" name="Check Box 374">
              <controlPr defaultSize="0" autoFill="0" autoLine="0" autoPict="0">
                <anchor moveWithCells="1">
                  <from>
                    <xdr:col>1</xdr:col>
                    <xdr:colOff>9525</xdr:colOff>
                    <xdr:row>225</xdr:row>
                    <xdr:rowOff>171450</xdr:rowOff>
                  </from>
                  <to>
                    <xdr:col>1</xdr:col>
                    <xdr:colOff>228600</xdr:colOff>
                    <xdr:row>227</xdr:row>
                    <xdr:rowOff>9525</xdr:rowOff>
                  </to>
                </anchor>
              </controlPr>
            </control>
          </mc:Choice>
        </mc:AlternateContent>
        <mc:AlternateContent xmlns:mc="http://schemas.openxmlformats.org/markup-compatibility/2006">
          <mc:Choice Requires="x14">
            <control shapeId="1399" r:id="rId119" name="Check Box 375">
              <controlPr defaultSize="0" autoFill="0" autoLine="0" autoPict="0">
                <anchor moveWithCells="1">
                  <from>
                    <xdr:col>2</xdr:col>
                    <xdr:colOff>9525</xdr:colOff>
                    <xdr:row>225</xdr:row>
                    <xdr:rowOff>171450</xdr:rowOff>
                  </from>
                  <to>
                    <xdr:col>2</xdr:col>
                    <xdr:colOff>228600</xdr:colOff>
                    <xdr:row>227</xdr:row>
                    <xdr:rowOff>9525</xdr:rowOff>
                  </to>
                </anchor>
              </controlPr>
            </control>
          </mc:Choice>
        </mc:AlternateContent>
        <mc:AlternateContent xmlns:mc="http://schemas.openxmlformats.org/markup-compatibility/2006">
          <mc:Choice Requires="x14">
            <control shapeId="1400" r:id="rId120" name="Check Box 376">
              <controlPr defaultSize="0" autoFill="0" autoLine="0" autoPict="0">
                <anchor moveWithCells="1">
                  <from>
                    <xdr:col>9</xdr:col>
                    <xdr:colOff>9525</xdr:colOff>
                    <xdr:row>225</xdr:row>
                    <xdr:rowOff>171450</xdr:rowOff>
                  </from>
                  <to>
                    <xdr:col>9</xdr:col>
                    <xdr:colOff>228600</xdr:colOff>
                    <xdr:row>227</xdr:row>
                    <xdr:rowOff>9525</xdr:rowOff>
                  </to>
                </anchor>
              </controlPr>
            </control>
          </mc:Choice>
        </mc:AlternateContent>
        <mc:AlternateContent xmlns:mc="http://schemas.openxmlformats.org/markup-compatibility/2006">
          <mc:Choice Requires="x14">
            <control shapeId="1407" r:id="rId121" name="Check Box 383">
              <controlPr defaultSize="0" autoFill="0" autoLine="0" autoPict="0">
                <anchor moveWithCells="1">
                  <from>
                    <xdr:col>1</xdr:col>
                    <xdr:colOff>9525</xdr:colOff>
                    <xdr:row>226</xdr:row>
                    <xdr:rowOff>171450</xdr:rowOff>
                  </from>
                  <to>
                    <xdr:col>1</xdr:col>
                    <xdr:colOff>228600</xdr:colOff>
                    <xdr:row>228</xdr:row>
                    <xdr:rowOff>9525</xdr:rowOff>
                  </to>
                </anchor>
              </controlPr>
            </control>
          </mc:Choice>
        </mc:AlternateContent>
        <mc:AlternateContent xmlns:mc="http://schemas.openxmlformats.org/markup-compatibility/2006">
          <mc:Choice Requires="x14">
            <control shapeId="1408" r:id="rId122" name="Check Box 384">
              <controlPr defaultSize="0" autoFill="0" autoLine="0" autoPict="0">
                <anchor moveWithCells="1">
                  <from>
                    <xdr:col>2</xdr:col>
                    <xdr:colOff>9525</xdr:colOff>
                    <xdr:row>226</xdr:row>
                    <xdr:rowOff>171450</xdr:rowOff>
                  </from>
                  <to>
                    <xdr:col>2</xdr:col>
                    <xdr:colOff>228600</xdr:colOff>
                    <xdr:row>228</xdr:row>
                    <xdr:rowOff>9525</xdr:rowOff>
                  </to>
                </anchor>
              </controlPr>
            </control>
          </mc:Choice>
        </mc:AlternateContent>
        <mc:AlternateContent xmlns:mc="http://schemas.openxmlformats.org/markup-compatibility/2006">
          <mc:Choice Requires="x14">
            <control shapeId="1409" r:id="rId123" name="Check Box 385">
              <controlPr defaultSize="0" autoFill="0" autoLine="0" autoPict="0">
                <anchor moveWithCells="1">
                  <from>
                    <xdr:col>9</xdr:col>
                    <xdr:colOff>9525</xdr:colOff>
                    <xdr:row>226</xdr:row>
                    <xdr:rowOff>171450</xdr:rowOff>
                  </from>
                  <to>
                    <xdr:col>9</xdr:col>
                    <xdr:colOff>228600</xdr:colOff>
                    <xdr:row>228</xdr:row>
                    <xdr:rowOff>9525</xdr:rowOff>
                  </to>
                </anchor>
              </controlPr>
            </control>
          </mc:Choice>
        </mc:AlternateContent>
        <mc:AlternateContent xmlns:mc="http://schemas.openxmlformats.org/markup-compatibility/2006">
          <mc:Choice Requires="x14">
            <control shapeId="1413" r:id="rId124" name="Check Box 389">
              <controlPr defaultSize="0" autoFill="0" autoLine="0" autoPict="0">
                <anchor moveWithCells="1">
                  <from>
                    <xdr:col>1</xdr:col>
                    <xdr:colOff>9525</xdr:colOff>
                    <xdr:row>227</xdr:row>
                    <xdr:rowOff>171450</xdr:rowOff>
                  </from>
                  <to>
                    <xdr:col>1</xdr:col>
                    <xdr:colOff>228600</xdr:colOff>
                    <xdr:row>229</xdr:row>
                    <xdr:rowOff>9525</xdr:rowOff>
                  </to>
                </anchor>
              </controlPr>
            </control>
          </mc:Choice>
        </mc:AlternateContent>
        <mc:AlternateContent xmlns:mc="http://schemas.openxmlformats.org/markup-compatibility/2006">
          <mc:Choice Requires="x14">
            <control shapeId="1414" r:id="rId125" name="Check Box 390">
              <controlPr defaultSize="0" autoFill="0" autoLine="0" autoPict="0">
                <anchor moveWithCells="1">
                  <from>
                    <xdr:col>2</xdr:col>
                    <xdr:colOff>9525</xdr:colOff>
                    <xdr:row>227</xdr:row>
                    <xdr:rowOff>171450</xdr:rowOff>
                  </from>
                  <to>
                    <xdr:col>2</xdr:col>
                    <xdr:colOff>228600</xdr:colOff>
                    <xdr:row>229</xdr:row>
                    <xdr:rowOff>9525</xdr:rowOff>
                  </to>
                </anchor>
              </controlPr>
            </control>
          </mc:Choice>
        </mc:AlternateContent>
        <mc:AlternateContent xmlns:mc="http://schemas.openxmlformats.org/markup-compatibility/2006">
          <mc:Choice Requires="x14">
            <control shapeId="1415" r:id="rId126" name="Check Box 391">
              <controlPr defaultSize="0" autoFill="0" autoLine="0" autoPict="0">
                <anchor moveWithCells="1">
                  <from>
                    <xdr:col>9</xdr:col>
                    <xdr:colOff>9525</xdr:colOff>
                    <xdr:row>227</xdr:row>
                    <xdr:rowOff>171450</xdr:rowOff>
                  </from>
                  <to>
                    <xdr:col>9</xdr:col>
                    <xdr:colOff>228600</xdr:colOff>
                    <xdr:row>229</xdr:row>
                    <xdr:rowOff>9525</xdr:rowOff>
                  </to>
                </anchor>
              </controlPr>
            </control>
          </mc:Choice>
        </mc:AlternateContent>
        <mc:AlternateContent xmlns:mc="http://schemas.openxmlformats.org/markup-compatibility/2006">
          <mc:Choice Requires="x14">
            <control shapeId="1416" r:id="rId127" name="Check Box 392">
              <controlPr defaultSize="0" autoFill="0" autoLine="0" autoPict="0">
                <anchor moveWithCells="1">
                  <from>
                    <xdr:col>1</xdr:col>
                    <xdr:colOff>9525</xdr:colOff>
                    <xdr:row>223</xdr:row>
                    <xdr:rowOff>171450</xdr:rowOff>
                  </from>
                  <to>
                    <xdr:col>1</xdr:col>
                    <xdr:colOff>228600</xdr:colOff>
                    <xdr:row>225</xdr:row>
                    <xdr:rowOff>9525</xdr:rowOff>
                  </to>
                </anchor>
              </controlPr>
            </control>
          </mc:Choice>
        </mc:AlternateContent>
        <mc:AlternateContent xmlns:mc="http://schemas.openxmlformats.org/markup-compatibility/2006">
          <mc:Choice Requires="x14">
            <control shapeId="1417" r:id="rId128" name="Check Box 393">
              <controlPr defaultSize="0" autoFill="0" autoLine="0" autoPict="0">
                <anchor moveWithCells="1">
                  <from>
                    <xdr:col>1</xdr:col>
                    <xdr:colOff>9525</xdr:colOff>
                    <xdr:row>161</xdr:row>
                    <xdr:rowOff>171450</xdr:rowOff>
                  </from>
                  <to>
                    <xdr:col>1</xdr:col>
                    <xdr:colOff>228600</xdr:colOff>
                    <xdr:row>163</xdr:row>
                    <xdr:rowOff>0</xdr:rowOff>
                  </to>
                </anchor>
              </controlPr>
            </control>
          </mc:Choice>
        </mc:AlternateContent>
        <mc:AlternateContent xmlns:mc="http://schemas.openxmlformats.org/markup-compatibility/2006">
          <mc:Choice Requires="x14">
            <control shapeId="1418" r:id="rId129" name="Check Box 394">
              <controlPr defaultSize="0" autoFill="0" autoLine="0" autoPict="0">
                <anchor moveWithCells="1">
                  <from>
                    <xdr:col>9</xdr:col>
                    <xdr:colOff>9525</xdr:colOff>
                    <xdr:row>161</xdr:row>
                    <xdr:rowOff>171450</xdr:rowOff>
                  </from>
                  <to>
                    <xdr:col>9</xdr:col>
                    <xdr:colOff>228600</xdr:colOff>
                    <xdr:row>163</xdr:row>
                    <xdr:rowOff>9525</xdr:rowOff>
                  </to>
                </anchor>
              </controlPr>
            </control>
          </mc:Choice>
        </mc:AlternateContent>
        <mc:AlternateContent xmlns:mc="http://schemas.openxmlformats.org/markup-compatibility/2006">
          <mc:Choice Requires="x14">
            <control shapeId="1419" r:id="rId130" name="Check Box 395">
              <controlPr defaultSize="0" autoFill="0" autoLine="0" autoPict="0">
                <anchor moveWithCells="1">
                  <from>
                    <xdr:col>2</xdr:col>
                    <xdr:colOff>9525</xdr:colOff>
                    <xdr:row>161</xdr:row>
                    <xdr:rowOff>180975</xdr:rowOff>
                  </from>
                  <to>
                    <xdr:col>2</xdr:col>
                    <xdr:colOff>228600</xdr:colOff>
                    <xdr:row>163</xdr:row>
                    <xdr:rowOff>19050</xdr:rowOff>
                  </to>
                </anchor>
              </controlPr>
            </control>
          </mc:Choice>
        </mc:AlternateContent>
        <mc:AlternateContent xmlns:mc="http://schemas.openxmlformats.org/markup-compatibility/2006">
          <mc:Choice Requires="x14">
            <control shapeId="1420" r:id="rId131" name="Check Box 396">
              <controlPr defaultSize="0" autoFill="0" autoLine="0" autoPict="0">
                <anchor moveWithCells="1">
                  <from>
                    <xdr:col>1</xdr:col>
                    <xdr:colOff>9525</xdr:colOff>
                    <xdr:row>162</xdr:row>
                    <xdr:rowOff>171450</xdr:rowOff>
                  </from>
                  <to>
                    <xdr:col>1</xdr:col>
                    <xdr:colOff>228600</xdr:colOff>
                    <xdr:row>164</xdr:row>
                    <xdr:rowOff>0</xdr:rowOff>
                  </to>
                </anchor>
              </controlPr>
            </control>
          </mc:Choice>
        </mc:AlternateContent>
        <mc:AlternateContent xmlns:mc="http://schemas.openxmlformats.org/markup-compatibility/2006">
          <mc:Choice Requires="x14">
            <control shapeId="1421" r:id="rId132" name="Check Box 397">
              <controlPr defaultSize="0" autoFill="0" autoLine="0" autoPict="0">
                <anchor moveWithCells="1">
                  <from>
                    <xdr:col>9</xdr:col>
                    <xdr:colOff>9525</xdr:colOff>
                    <xdr:row>162</xdr:row>
                    <xdr:rowOff>171450</xdr:rowOff>
                  </from>
                  <to>
                    <xdr:col>9</xdr:col>
                    <xdr:colOff>228600</xdr:colOff>
                    <xdr:row>164</xdr:row>
                    <xdr:rowOff>9525</xdr:rowOff>
                  </to>
                </anchor>
              </controlPr>
            </control>
          </mc:Choice>
        </mc:AlternateContent>
        <mc:AlternateContent xmlns:mc="http://schemas.openxmlformats.org/markup-compatibility/2006">
          <mc:Choice Requires="x14">
            <control shapeId="1422" r:id="rId133" name="Check Box 398">
              <controlPr defaultSize="0" autoFill="0" autoLine="0" autoPict="0">
                <anchor moveWithCells="1">
                  <from>
                    <xdr:col>2</xdr:col>
                    <xdr:colOff>9525</xdr:colOff>
                    <xdr:row>162</xdr:row>
                    <xdr:rowOff>180975</xdr:rowOff>
                  </from>
                  <to>
                    <xdr:col>2</xdr:col>
                    <xdr:colOff>228600</xdr:colOff>
                    <xdr:row>164</xdr:row>
                    <xdr:rowOff>19050</xdr:rowOff>
                  </to>
                </anchor>
              </controlPr>
            </control>
          </mc:Choice>
        </mc:AlternateContent>
        <mc:AlternateContent xmlns:mc="http://schemas.openxmlformats.org/markup-compatibility/2006">
          <mc:Choice Requires="x14">
            <control shapeId="1426" r:id="rId134" name="Check Box 402">
              <controlPr defaultSize="0" autoFill="0" autoLine="0" autoPict="0">
                <anchor moveWithCells="1">
                  <from>
                    <xdr:col>9</xdr:col>
                    <xdr:colOff>9525</xdr:colOff>
                    <xdr:row>163</xdr:row>
                    <xdr:rowOff>171450</xdr:rowOff>
                  </from>
                  <to>
                    <xdr:col>9</xdr:col>
                    <xdr:colOff>228600</xdr:colOff>
                    <xdr:row>165</xdr:row>
                    <xdr:rowOff>9525</xdr:rowOff>
                  </to>
                </anchor>
              </controlPr>
            </control>
          </mc:Choice>
        </mc:AlternateContent>
        <mc:AlternateContent xmlns:mc="http://schemas.openxmlformats.org/markup-compatibility/2006">
          <mc:Choice Requires="x14">
            <control shapeId="1427" r:id="rId135" name="Check Box 403">
              <controlPr defaultSize="0" autoFill="0" autoLine="0" autoPict="0">
                <anchor moveWithCells="1">
                  <from>
                    <xdr:col>2</xdr:col>
                    <xdr:colOff>9525</xdr:colOff>
                    <xdr:row>163</xdr:row>
                    <xdr:rowOff>180975</xdr:rowOff>
                  </from>
                  <to>
                    <xdr:col>2</xdr:col>
                    <xdr:colOff>228600</xdr:colOff>
                    <xdr:row>165</xdr:row>
                    <xdr:rowOff>19050</xdr:rowOff>
                  </to>
                </anchor>
              </controlPr>
            </control>
          </mc:Choice>
        </mc:AlternateContent>
        <mc:AlternateContent xmlns:mc="http://schemas.openxmlformats.org/markup-compatibility/2006">
          <mc:Choice Requires="x14">
            <control shapeId="1430" r:id="rId136" name="Check Box 406">
              <controlPr defaultSize="0" autoFill="0" autoLine="0" autoPict="0">
                <anchor moveWithCells="1">
                  <from>
                    <xdr:col>1</xdr:col>
                    <xdr:colOff>9525</xdr:colOff>
                    <xdr:row>163</xdr:row>
                    <xdr:rowOff>171450</xdr:rowOff>
                  </from>
                  <to>
                    <xdr:col>1</xdr:col>
                    <xdr:colOff>228600</xdr:colOff>
                    <xdr:row>165</xdr:row>
                    <xdr:rowOff>0</xdr:rowOff>
                  </to>
                </anchor>
              </controlPr>
            </control>
          </mc:Choice>
        </mc:AlternateContent>
        <mc:AlternateContent xmlns:mc="http://schemas.openxmlformats.org/markup-compatibility/2006">
          <mc:Choice Requires="x14">
            <control shapeId="1431" r:id="rId137" name="Check Box 407">
              <controlPr defaultSize="0" autoFill="0" autoLine="0" autoPict="0">
                <anchor moveWithCells="1">
                  <from>
                    <xdr:col>1</xdr:col>
                    <xdr:colOff>9525</xdr:colOff>
                    <xdr:row>171</xdr:row>
                    <xdr:rowOff>180975</xdr:rowOff>
                  </from>
                  <to>
                    <xdr:col>1</xdr:col>
                    <xdr:colOff>228600</xdr:colOff>
                    <xdr:row>173</xdr:row>
                    <xdr:rowOff>9525</xdr:rowOff>
                  </to>
                </anchor>
              </controlPr>
            </control>
          </mc:Choice>
        </mc:AlternateContent>
        <mc:AlternateContent xmlns:mc="http://schemas.openxmlformats.org/markup-compatibility/2006">
          <mc:Choice Requires="x14">
            <control shapeId="1432" r:id="rId138" name="Check Box 408">
              <controlPr defaultSize="0" autoFill="0" autoLine="0" autoPict="0">
                <anchor moveWithCells="1">
                  <from>
                    <xdr:col>1</xdr:col>
                    <xdr:colOff>9525</xdr:colOff>
                    <xdr:row>172</xdr:row>
                    <xdr:rowOff>171450</xdr:rowOff>
                  </from>
                  <to>
                    <xdr:col>1</xdr:col>
                    <xdr:colOff>228600</xdr:colOff>
                    <xdr:row>174</xdr:row>
                    <xdr:rowOff>0</xdr:rowOff>
                  </to>
                </anchor>
              </controlPr>
            </control>
          </mc:Choice>
        </mc:AlternateContent>
        <mc:AlternateContent xmlns:mc="http://schemas.openxmlformats.org/markup-compatibility/2006">
          <mc:Choice Requires="x14">
            <control shapeId="1433" r:id="rId139" name="Check Box 409">
              <controlPr defaultSize="0" autoFill="0" autoLine="0" autoPict="0">
                <anchor moveWithCells="1">
                  <from>
                    <xdr:col>1</xdr:col>
                    <xdr:colOff>9525</xdr:colOff>
                    <xdr:row>173</xdr:row>
                    <xdr:rowOff>171450</xdr:rowOff>
                  </from>
                  <to>
                    <xdr:col>1</xdr:col>
                    <xdr:colOff>228600</xdr:colOff>
                    <xdr:row>175</xdr:row>
                    <xdr:rowOff>0</xdr:rowOff>
                  </to>
                </anchor>
              </controlPr>
            </control>
          </mc:Choice>
        </mc:AlternateContent>
        <mc:AlternateContent xmlns:mc="http://schemas.openxmlformats.org/markup-compatibility/2006">
          <mc:Choice Requires="x14">
            <control shapeId="1434" r:id="rId140" name="Check Box 410">
              <controlPr defaultSize="0" autoFill="0" autoLine="0" autoPict="0">
                <anchor moveWithCells="1">
                  <from>
                    <xdr:col>1</xdr:col>
                    <xdr:colOff>9525</xdr:colOff>
                    <xdr:row>174</xdr:row>
                    <xdr:rowOff>171450</xdr:rowOff>
                  </from>
                  <to>
                    <xdr:col>1</xdr:col>
                    <xdr:colOff>228600</xdr:colOff>
                    <xdr:row>176</xdr:row>
                    <xdr:rowOff>0</xdr:rowOff>
                  </to>
                </anchor>
              </controlPr>
            </control>
          </mc:Choice>
        </mc:AlternateContent>
        <mc:AlternateContent xmlns:mc="http://schemas.openxmlformats.org/markup-compatibility/2006">
          <mc:Choice Requires="x14">
            <control shapeId="1435" r:id="rId141" name="Check Box 411">
              <controlPr defaultSize="0" autoFill="0" autoLine="0" autoPict="0">
                <anchor moveWithCells="1">
                  <from>
                    <xdr:col>2</xdr:col>
                    <xdr:colOff>9525</xdr:colOff>
                    <xdr:row>171</xdr:row>
                    <xdr:rowOff>180975</xdr:rowOff>
                  </from>
                  <to>
                    <xdr:col>2</xdr:col>
                    <xdr:colOff>219075</xdr:colOff>
                    <xdr:row>173</xdr:row>
                    <xdr:rowOff>9525</xdr:rowOff>
                  </to>
                </anchor>
              </controlPr>
            </control>
          </mc:Choice>
        </mc:AlternateContent>
        <mc:AlternateContent xmlns:mc="http://schemas.openxmlformats.org/markup-compatibility/2006">
          <mc:Choice Requires="x14">
            <control shapeId="1436" r:id="rId142" name="Check Box 412">
              <controlPr defaultSize="0" autoFill="0" autoLine="0" autoPict="0">
                <anchor moveWithCells="1">
                  <from>
                    <xdr:col>2</xdr:col>
                    <xdr:colOff>9525</xdr:colOff>
                    <xdr:row>172</xdr:row>
                    <xdr:rowOff>171450</xdr:rowOff>
                  </from>
                  <to>
                    <xdr:col>2</xdr:col>
                    <xdr:colOff>219075</xdr:colOff>
                    <xdr:row>174</xdr:row>
                    <xdr:rowOff>0</xdr:rowOff>
                  </to>
                </anchor>
              </controlPr>
            </control>
          </mc:Choice>
        </mc:AlternateContent>
        <mc:AlternateContent xmlns:mc="http://schemas.openxmlformats.org/markup-compatibility/2006">
          <mc:Choice Requires="x14">
            <control shapeId="1437" r:id="rId143" name="Check Box 413">
              <controlPr defaultSize="0" autoFill="0" autoLine="0" autoPict="0">
                <anchor moveWithCells="1">
                  <from>
                    <xdr:col>2</xdr:col>
                    <xdr:colOff>9525</xdr:colOff>
                    <xdr:row>173</xdr:row>
                    <xdr:rowOff>171450</xdr:rowOff>
                  </from>
                  <to>
                    <xdr:col>2</xdr:col>
                    <xdr:colOff>219075</xdr:colOff>
                    <xdr:row>175</xdr:row>
                    <xdr:rowOff>0</xdr:rowOff>
                  </to>
                </anchor>
              </controlPr>
            </control>
          </mc:Choice>
        </mc:AlternateContent>
        <mc:AlternateContent xmlns:mc="http://schemas.openxmlformats.org/markup-compatibility/2006">
          <mc:Choice Requires="x14">
            <control shapeId="1438" r:id="rId144" name="Check Box 414">
              <controlPr defaultSize="0" autoFill="0" autoLine="0" autoPict="0">
                <anchor moveWithCells="1">
                  <from>
                    <xdr:col>2</xdr:col>
                    <xdr:colOff>9525</xdr:colOff>
                    <xdr:row>174</xdr:row>
                    <xdr:rowOff>171450</xdr:rowOff>
                  </from>
                  <to>
                    <xdr:col>2</xdr:col>
                    <xdr:colOff>219075</xdr:colOff>
                    <xdr:row>176</xdr:row>
                    <xdr:rowOff>0</xdr:rowOff>
                  </to>
                </anchor>
              </controlPr>
            </control>
          </mc:Choice>
        </mc:AlternateContent>
        <mc:AlternateContent xmlns:mc="http://schemas.openxmlformats.org/markup-compatibility/2006">
          <mc:Choice Requires="x14">
            <control shapeId="1439" r:id="rId145" name="Check Box 415">
              <controlPr defaultSize="0" autoFill="0" autoLine="0" autoPict="0">
                <anchor moveWithCells="1">
                  <from>
                    <xdr:col>9</xdr:col>
                    <xdr:colOff>9525</xdr:colOff>
                    <xdr:row>171</xdr:row>
                    <xdr:rowOff>180975</xdr:rowOff>
                  </from>
                  <to>
                    <xdr:col>9</xdr:col>
                    <xdr:colOff>228600</xdr:colOff>
                    <xdr:row>173</xdr:row>
                    <xdr:rowOff>9525</xdr:rowOff>
                  </to>
                </anchor>
              </controlPr>
            </control>
          </mc:Choice>
        </mc:AlternateContent>
        <mc:AlternateContent xmlns:mc="http://schemas.openxmlformats.org/markup-compatibility/2006">
          <mc:Choice Requires="x14">
            <control shapeId="1440" r:id="rId146" name="Check Box 416">
              <controlPr defaultSize="0" autoFill="0" autoLine="0" autoPict="0">
                <anchor moveWithCells="1">
                  <from>
                    <xdr:col>9</xdr:col>
                    <xdr:colOff>9525</xdr:colOff>
                    <xdr:row>172</xdr:row>
                    <xdr:rowOff>171450</xdr:rowOff>
                  </from>
                  <to>
                    <xdr:col>9</xdr:col>
                    <xdr:colOff>228600</xdr:colOff>
                    <xdr:row>174</xdr:row>
                    <xdr:rowOff>0</xdr:rowOff>
                  </to>
                </anchor>
              </controlPr>
            </control>
          </mc:Choice>
        </mc:AlternateContent>
        <mc:AlternateContent xmlns:mc="http://schemas.openxmlformats.org/markup-compatibility/2006">
          <mc:Choice Requires="x14">
            <control shapeId="1441" r:id="rId147" name="Check Box 417">
              <controlPr defaultSize="0" autoFill="0" autoLine="0" autoPict="0">
                <anchor moveWithCells="1">
                  <from>
                    <xdr:col>9</xdr:col>
                    <xdr:colOff>9525</xdr:colOff>
                    <xdr:row>173</xdr:row>
                    <xdr:rowOff>171450</xdr:rowOff>
                  </from>
                  <to>
                    <xdr:col>9</xdr:col>
                    <xdr:colOff>228600</xdr:colOff>
                    <xdr:row>175</xdr:row>
                    <xdr:rowOff>0</xdr:rowOff>
                  </to>
                </anchor>
              </controlPr>
            </control>
          </mc:Choice>
        </mc:AlternateContent>
        <mc:AlternateContent xmlns:mc="http://schemas.openxmlformats.org/markup-compatibility/2006">
          <mc:Choice Requires="x14">
            <control shapeId="1442" r:id="rId148" name="Check Box 418">
              <controlPr defaultSize="0" autoFill="0" autoLine="0" autoPict="0">
                <anchor moveWithCells="1">
                  <from>
                    <xdr:col>9</xdr:col>
                    <xdr:colOff>9525</xdr:colOff>
                    <xdr:row>174</xdr:row>
                    <xdr:rowOff>171450</xdr:rowOff>
                  </from>
                  <to>
                    <xdr:col>9</xdr:col>
                    <xdr:colOff>228600</xdr:colOff>
                    <xdr:row>176</xdr:row>
                    <xdr:rowOff>0</xdr:rowOff>
                  </to>
                </anchor>
              </controlPr>
            </control>
          </mc:Choice>
        </mc:AlternateContent>
        <mc:AlternateContent xmlns:mc="http://schemas.openxmlformats.org/markup-compatibility/2006">
          <mc:Choice Requires="x14">
            <control shapeId="1446" r:id="rId149" name="Check Box 422">
              <controlPr defaultSize="0" autoFill="0" autoLine="0" autoPict="0">
                <anchor moveWithCells="1">
                  <from>
                    <xdr:col>1</xdr:col>
                    <xdr:colOff>9525</xdr:colOff>
                    <xdr:row>175</xdr:row>
                    <xdr:rowOff>171450</xdr:rowOff>
                  </from>
                  <to>
                    <xdr:col>1</xdr:col>
                    <xdr:colOff>228600</xdr:colOff>
                    <xdr:row>177</xdr:row>
                    <xdr:rowOff>0</xdr:rowOff>
                  </to>
                </anchor>
              </controlPr>
            </control>
          </mc:Choice>
        </mc:AlternateContent>
        <mc:AlternateContent xmlns:mc="http://schemas.openxmlformats.org/markup-compatibility/2006">
          <mc:Choice Requires="x14">
            <control shapeId="1447" r:id="rId150" name="Check Box 423">
              <controlPr defaultSize="0" autoFill="0" autoLine="0" autoPict="0">
                <anchor moveWithCells="1">
                  <from>
                    <xdr:col>2</xdr:col>
                    <xdr:colOff>9525</xdr:colOff>
                    <xdr:row>175</xdr:row>
                    <xdr:rowOff>171450</xdr:rowOff>
                  </from>
                  <to>
                    <xdr:col>2</xdr:col>
                    <xdr:colOff>219075</xdr:colOff>
                    <xdr:row>177</xdr:row>
                    <xdr:rowOff>0</xdr:rowOff>
                  </to>
                </anchor>
              </controlPr>
            </control>
          </mc:Choice>
        </mc:AlternateContent>
        <mc:AlternateContent xmlns:mc="http://schemas.openxmlformats.org/markup-compatibility/2006">
          <mc:Choice Requires="x14">
            <control shapeId="1448" r:id="rId151" name="Check Box 424">
              <controlPr defaultSize="0" autoFill="0" autoLine="0" autoPict="0">
                <anchor moveWithCells="1">
                  <from>
                    <xdr:col>9</xdr:col>
                    <xdr:colOff>9525</xdr:colOff>
                    <xdr:row>175</xdr:row>
                    <xdr:rowOff>171450</xdr:rowOff>
                  </from>
                  <to>
                    <xdr:col>9</xdr:col>
                    <xdr:colOff>228600</xdr:colOff>
                    <xdr:row>177</xdr:row>
                    <xdr:rowOff>0</xdr:rowOff>
                  </to>
                </anchor>
              </controlPr>
            </control>
          </mc:Choice>
        </mc:AlternateContent>
        <mc:AlternateContent xmlns:mc="http://schemas.openxmlformats.org/markup-compatibility/2006">
          <mc:Choice Requires="x14">
            <control shapeId="1449" r:id="rId152" name="Check Box 425">
              <controlPr defaultSize="0" autoFill="0" autoLine="0" autoPict="0">
                <anchor moveWithCells="1">
                  <from>
                    <xdr:col>1</xdr:col>
                    <xdr:colOff>9525</xdr:colOff>
                    <xdr:row>188</xdr:row>
                    <xdr:rowOff>171450</xdr:rowOff>
                  </from>
                  <to>
                    <xdr:col>1</xdr:col>
                    <xdr:colOff>228600</xdr:colOff>
                    <xdr:row>190</xdr:row>
                    <xdr:rowOff>9525</xdr:rowOff>
                  </to>
                </anchor>
              </controlPr>
            </control>
          </mc:Choice>
        </mc:AlternateContent>
        <mc:AlternateContent xmlns:mc="http://schemas.openxmlformats.org/markup-compatibility/2006">
          <mc:Choice Requires="x14">
            <control shapeId="1450" r:id="rId153" name="Check Box 426">
              <controlPr defaultSize="0" autoFill="0" autoLine="0" autoPict="0">
                <anchor moveWithCells="1">
                  <from>
                    <xdr:col>1</xdr:col>
                    <xdr:colOff>9525</xdr:colOff>
                    <xdr:row>189</xdr:row>
                    <xdr:rowOff>171450</xdr:rowOff>
                  </from>
                  <to>
                    <xdr:col>1</xdr:col>
                    <xdr:colOff>228600</xdr:colOff>
                    <xdr:row>191</xdr:row>
                    <xdr:rowOff>0</xdr:rowOff>
                  </to>
                </anchor>
              </controlPr>
            </control>
          </mc:Choice>
        </mc:AlternateContent>
        <mc:AlternateContent xmlns:mc="http://schemas.openxmlformats.org/markup-compatibility/2006">
          <mc:Choice Requires="x14">
            <control shapeId="1452" r:id="rId154" name="Check Box 428">
              <controlPr defaultSize="0" autoFill="0" autoLine="0" autoPict="0">
                <anchor moveWithCells="1">
                  <from>
                    <xdr:col>1</xdr:col>
                    <xdr:colOff>9525</xdr:colOff>
                    <xdr:row>190</xdr:row>
                    <xdr:rowOff>171450</xdr:rowOff>
                  </from>
                  <to>
                    <xdr:col>1</xdr:col>
                    <xdr:colOff>228600</xdr:colOff>
                    <xdr:row>192</xdr:row>
                    <xdr:rowOff>0</xdr:rowOff>
                  </to>
                </anchor>
              </controlPr>
            </control>
          </mc:Choice>
        </mc:AlternateContent>
        <mc:AlternateContent xmlns:mc="http://schemas.openxmlformats.org/markup-compatibility/2006">
          <mc:Choice Requires="x14">
            <control shapeId="1454" r:id="rId155" name="Check Box 430">
              <controlPr defaultSize="0" autoFill="0" autoLine="0" autoPict="0">
                <anchor moveWithCells="1">
                  <from>
                    <xdr:col>1</xdr:col>
                    <xdr:colOff>9525</xdr:colOff>
                    <xdr:row>191</xdr:row>
                    <xdr:rowOff>161925</xdr:rowOff>
                  </from>
                  <to>
                    <xdr:col>1</xdr:col>
                    <xdr:colOff>228600</xdr:colOff>
                    <xdr:row>192</xdr:row>
                    <xdr:rowOff>200025</xdr:rowOff>
                  </to>
                </anchor>
              </controlPr>
            </control>
          </mc:Choice>
        </mc:AlternateContent>
        <mc:AlternateContent xmlns:mc="http://schemas.openxmlformats.org/markup-compatibility/2006">
          <mc:Choice Requires="x14">
            <control shapeId="1456" r:id="rId156" name="Check Box 432">
              <controlPr defaultSize="0" autoFill="0" autoLine="0" autoPict="0">
                <anchor moveWithCells="1">
                  <from>
                    <xdr:col>1</xdr:col>
                    <xdr:colOff>9525</xdr:colOff>
                    <xdr:row>192</xdr:row>
                    <xdr:rowOff>161925</xdr:rowOff>
                  </from>
                  <to>
                    <xdr:col>1</xdr:col>
                    <xdr:colOff>228600</xdr:colOff>
                    <xdr:row>193</xdr:row>
                    <xdr:rowOff>190500</xdr:rowOff>
                  </to>
                </anchor>
              </controlPr>
            </control>
          </mc:Choice>
        </mc:AlternateContent>
        <mc:AlternateContent xmlns:mc="http://schemas.openxmlformats.org/markup-compatibility/2006">
          <mc:Choice Requires="x14">
            <control shapeId="1458" r:id="rId157" name="Check Box 434">
              <controlPr defaultSize="0" autoFill="0" autoLine="0" autoPict="0">
                <anchor moveWithCells="1">
                  <from>
                    <xdr:col>2</xdr:col>
                    <xdr:colOff>9525</xdr:colOff>
                    <xdr:row>188</xdr:row>
                    <xdr:rowOff>180975</xdr:rowOff>
                  </from>
                  <to>
                    <xdr:col>2</xdr:col>
                    <xdr:colOff>228600</xdr:colOff>
                    <xdr:row>190</xdr:row>
                    <xdr:rowOff>19050</xdr:rowOff>
                  </to>
                </anchor>
              </controlPr>
            </control>
          </mc:Choice>
        </mc:AlternateContent>
        <mc:AlternateContent xmlns:mc="http://schemas.openxmlformats.org/markup-compatibility/2006">
          <mc:Choice Requires="x14">
            <control shapeId="1459" r:id="rId158" name="Check Box 435">
              <controlPr defaultSize="0" autoFill="0" autoLine="0" autoPict="0">
                <anchor moveWithCells="1">
                  <from>
                    <xdr:col>2</xdr:col>
                    <xdr:colOff>9525</xdr:colOff>
                    <xdr:row>189</xdr:row>
                    <xdr:rowOff>180975</xdr:rowOff>
                  </from>
                  <to>
                    <xdr:col>2</xdr:col>
                    <xdr:colOff>228600</xdr:colOff>
                    <xdr:row>191</xdr:row>
                    <xdr:rowOff>9525</xdr:rowOff>
                  </to>
                </anchor>
              </controlPr>
            </control>
          </mc:Choice>
        </mc:AlternateContent>
        <mc:AlternateContent xmlns:mc="http://schemas.openxmlformats.org/markup-compatibility/2006">
          <mc:Choice Requires="x14">
            <control shapeId="1461" r:id="rId159" name="Check Box 437">
              <controlPr defaultSize="0" autoFill="0" autoLine="0" autoPict="0">
                <anchor moveWithCells="1">
                  <from>
                    <xdr:col>2</xdr:col>
                    <xdr:colOff>9525</xdr:colOff>
                    <xdr:row>190</xdr:row>
                    <xdr:rowOff>171450</xdr:rowOff>
                  </from>
                  <to>
                    <xdr:col>2</xdr:col>
                    <xdr:colOff>228600</xdr:colOff>
                    <xdr:row>192</xdr:row>
                    <xdr:rowOff>9525</xdr:rowOff>
                  </to>
                </anchor>
              </controlPr>
            </control>
          </mc:Choice>
        </mc:AlternateContent>
        <mc:AlternateContent xmlns:mc="http://schemas.openxmlformats.org/markup-compatibility/2006">
          <mc:Choice Requires="x14">
            <control shapeId="1463" r:id="rId160" name="Check Box 439">
              <controlPr defaultSize="0" autoFill="0" autoLine="0" autoPict="0">
                <anchor moveWithCells="1">
                  <from>
                    <xdr:col>2</xdr:col>
                    <xdr:colOff>9525</xdr:colOff>
                    <xdr:row>191</xdr:row>
                    <xdr:rowOff>171450</xdr:rowOff>
                  </from>
                  <to>
                    <xdr:col>2</xdr:col>
                    <xdr:colOff>228600</xdr:colOff>
                    <xdr:row>193</xdr:row>
                    <xdr:rowOff>0</xdr:rowOff>
                  </to>
                </anchor>
              </controlPr>
            </control>
          </mc:Choice>
        </mc:AlternateContent>
        <mc:AlternateContent xmlns:mc="http://schemas.openxmlformats.org/markup-compatibility/2006">
          <mc:Choice Requires="x14">
            <control shapeId="1465" r:id="rId161" name="Check Box 441">
              <controlPr defaultSize="0" autoFill="0" autoLine="0" autoPict="0">
                <anchor moveWithCells="1">
                  <from>
                    <xdr:col>2</xdr:col>
                    <xdr:colOff>9525</xdr:colOff>
                    <xdr:row>192</xdr:row>
                    <xdr:rowOff>161925</xdr:rowOff>
                  </from>
                  <to>
                    <xdr:col>2</xdr:col>
                    <xdr:colOff>228600</xdr:colOff>
                    <xdr:row>193</xdr:row>
                    <xdr:rowOff>200025</xdr:rowOff>
                  </to>
                </anchor>
              </controlPr>
            </control>
          </mc:Choice>
        </mc:AlternateContent>
        <mc:AlternateContent xmlns:mc="http://schemas.openxmlformats.org/markup-compatibility/2006">
          <mc:Choice Requires="x14">
            <control shapeId="1467" r:id="rId162" name="Check Box 443">
              <controlPr defaultSize="0" autoFill="0" autoLine="0" autoPict="0">
                <anchor moveWithCells="1">
                  <from>
                    <xdr:col>9</xdr:col>
                    <xdr:colOff>0</xdr:colOff>
                    <xdr:row>187</xdr:row>
                    <xdr:rowOff>171450</xdr:rowOff>
                  </from>
                  <to>
                    <xdr:col>9</xdr:col>
                    <xdr:colOff>247650</xdr:colOff>
                    <xdr:row>189</xdr:row>
                    <xdr:rowOff>19050</xdr:rowOff>
                  </to>
                </anchor>
              </controlPr>
            </control>
          </mc:Choice>
        </mc:AlternateContent>
        <mc:AlternateContent xmlns:mc="http://schemas.openxmlformats.org/markup-compatibility/2006">
          <mc:Choice Requires="x14">
            <control shapeId="1469" r:id="rId163" name="Check Box 445">
              <controlPr defaultSize="0" autoFill="0" autoLine="0" autoPict="0">
                <anchor moveWithCells="1">
                  <from>
                    <xdr:col>9</xdr:col>
                    <xdr:colOff>0</xdr:colOff>
                    <xdr:row>188</xdr:row>
                    <xdr:rowOff>161925</xdr:rowOff>
                  </from>
                  <to>
                    <xdr:col>9</xdr:col>
                    <xdr:colOff>247650</xdr:colOff>
                    <xdr:row>190</xdr:row>
                    <xdr:rowOff>9525</xdr:rowOff>
                  </to>
                </anchor>
              </controlPr>
            </control>
          </mc:Choice>
        </mc:AlternateContent>
        <mc:AlternateContent xmlns:mc="http://schemas.openxmlformats.org/markup-compatibility/2006">
          <mc:Choice Requires="x14">
            <control shapeId="1472" r:id="rId164" name="Check Box 448">
              <controlPr defaultSize="0" autoFill="0" autoLine="0" autoPict="0">
                <anchor moveWithCells="1">
                  <from>
                    <xdr:col>9</xdr:col>
                    <xdr:colOff>0</xdr:colOff>
                    <xdr:row>189</xdr:row>
                    <xdr:rowOff>152400</xdr:rowOff>
                  </from>
                  <to>
                    <xdr:col>9</xdr:col>
                    <xdr:colOff>247650</xdr:colOff>
                    <xdr:row>191</xdr:row>
                    <xdr:rowOff>9525</xdr:rowOff>
                  </to>
                </anchor>
              </controlPr>
            </control>
          </mc:Choice>
        </mc:AlternateContent>
        <mc:AlternateContent xmlns:mc="http://schemas.openxmlformats.org/markup-compatibility/2006">
          <mc:Choice Requires="x14">
            <control shapeId="1475" r:id="rId165" name="Check Box 451">
              <controlPr defaultSize="0" autoFill="0" autoLine="0" autoPict="0">
                <anchor moveWithCells="1">
                  <from>
                    <xdr:col>9</xdr:col>
                    <xdr:colOff>0</xdr:colOff>
                    <xdr:row>190</xdr:row>
                    <xdr:rowOff>152400</xdr:rowOff>
                  </from>
                  <to>
                    <xdr:col>9</xdr:col>
                    <xdr:colOff>247650</xdr:colOff>
                    <xdr:row>191</xdr:row>
                    <xdr:rowOff>200025</xdr:rowOff>
                  </to>
                </anchor>
              </controlPr>
            </control>
          </mc:Choice>
        </mc:AlternateContent>
        <mc:AlternateContent xmlns:mc="http://schemas.openxmlformats.org/markup-compatibility/2006">
          <mc:Choice Requires="x14">
            <control shapeId="1478" r:id="rId166" name="Check Box 454">
              <controlPr defaultSize="0" autoFill="0" autoLine="0" autoPict="0">
                <anchor moveWithCells="1">
                  <from>
                    <xdr:col>9</xdr:col>
                    <xdr:colOff>0</xdr:colOff>
                    <xdr:row>191</xdr:row>
                    <xdr:rowOff>142875</xdr:rowOff>
                  </from>
                  <to>
                    <xdr:col>9</xdr:col>
                    <xdr:colOff>247650</xdr:colOff>
                    <xdr:row>192</xdr:row>
                    <xdr:rowOff>190500</xdr:rowOff>
                  </to>
                </anchor>
              </controlPr>
            </control>
          </mc:Choice>
        </mc:AlternateContent>
        <mc:AlternateContent xmlns:mc="http://schemas.openxmlformats.org/markup-compatibility/2006">
          <mc:Choice Requires="x14">
            <control shapeId="1481" r:id="rId167" name="Check Box 457">
              <controlPr defaultSize="0" autoFill="0" autoLine="0" autoPict="0">
                <anchor moveWithCells="1">
                  <from>
                    <xdr:col>9</xdr:col>
                    <xdr:colOff>0</xdr:colOff>
                    <xdr:row>192</xdr:row>
                    <xdr:rowOff>133350</xdr:rowOff>
                  </from>
                  <to>
                    <xdr:col>9</xdr:col>
                    <xdr:colOff>247650</xdr:colOff>
                    <xdr:row>193</xdr:row>
                    <xdr:rowOff>190500</xdr:rowOff>
                  </to>
                </anchor>
              </controlPr>
            </control>
          </mc:Choice>
        </mc:AlternateContent>
        <mc:AlternateContent xmlns:mc="http://schemas.openxmlformats.org/markup-compatibility/2006">
          <mc:Choice Requires="x14">
            <control shapeId="1484" r:id="rId168" name="Check Box 460">
              <controlPr defaultSize="0" autoFill="0" autoLine="0" autoPict="0">
                <anchor moveWithCells="1">
                  <from>
                    <xdr:col>1</xdr:col>
                    <xdr:colOff>9525</xdr:colOff>
                    <xdr:row>211</xdr:row>
                    <xdr:rowOff>171450</xdr:rowOff>
                  </from>
                  <to>
                    <xdr:col>1</xdr:col>
                    <xdr:colOff>228600</xdr:colOff>
                    <xdr:row>213</xdr:row>
                    <xdr:rowOff>9525</xdr:rowOff>
                  </to>
                </anchor>
              </controlPr>
            </control>
          </mc:Choice>
        </mc:AlternateContent>
        <mc:AlternateContent xmlns:mc="http://schemas.openxmlformats.org/markup-compatibility/2006">
          <mc:Choice Requires="x14">
            <control shapeId="1485" r:id="rId169" name="Check Box 461">
              <controlPr defaultSize="0" autoFill="0" autoLine="0" autoPict="0">
                <anchor moveWithCells="1">
                  <from>
                    <xdr:col>2</xdr:col>
                    <xdr:colOff>9525</xdr:colOff>
                    <xdr:row>211</xdr:row>
                    <xdr:rowOff>171450</xdr:rowOff>
                  </from>
                  <to>
                    <xdr:col>2</xdr:col>
                    <xdr:colOff>228600</xdr:colOff>
                    <xdr:row>213</xdr:row>
                    <xdr:rowOff>9525</xdr:rowOff>
                  </to>
                </anchor>
              </controlPr>
            </control>
          </mc:Choice>
        </mc:AlternateContent>
        <mc:AlternateContent xmlns:mc="http://schemas.openxmlformats.org/markup-compatibility/2006">
          <mc:Choice Requires="x14">
            <control shapeId="1486" r:id="rId170" name="Check Box 462">
              <controlPr defaultSize="0" autoFill="0" autoLine="0" autoPict="0">
                <anchor moveWithCells="1">
                  <from>
                    <xdr:col>9</xdr:col>
                    <xdr:colOff>9525</xdr:colOff>
                    <xdr:row>211</xdr:row>
                    <xdr:rowOff>171450</xdr:rowOff>
                  </from>
                  <to>
                    <xdr:col>9</xdr:col>
                    <xdr:colOff>228600</xdr:colOff>
                    <xdr:row>213</xdr:row>
                    <xdr:rowOff>9525</xdr:rowOff>
                  </to>
                </anchor>
              </controlPr>
            </control>
          </mc:Choice>
        </mc:AlternateContent>
        <mc:AlternateContent xmlns:mc="http://schemas.openxmlformats.org/markup-compatibility/2006">
          <mc:Choice Requires="x14">
            <control shapeId="1487" r:id="rId171" name="Check Box 463">
              <controlPr defaultSize="0" autoFill="0" autoLine="0" autoPict="0">
                <anchor moveWithCells="1">
                  <from>
                    <xdr:col>1</xdr:col>
                    <xdr:colOff>9525</xdr:colOff>
                    <xdr:row>212</xdr:row>
                    <xdr:rowOff>171450</xdr:rowOff>
                  </from>
                  <to>
                    <xdr:col>1</xdr:col>
                    <xdr:colOff>228600</xdr:colOff>
                    <xdr:row>214</xdr:row>
                    <xdr:rowOff>9525</xdr:rowOff>
                  </to>
                </anchor>
              </controlPr>
            </control>
          </mc:Choice>
        </mc:AlternateContent>
        <mc:AlternateContent xmlns:mc="http://schemas.openxmlformats.org/markup-compatibility/2006">
          <mc:Choice Requires="x14">
            <control shapeId="1488" r:id="rId172" name="Check Box 464">
              <controlPr defaultSize="0" autoFill="0" autoLine="0" autoPict="0">
                <anchor moveWithCells="1">
                  <from>
                    <xdr:col>2</xdr:col>
                    <xdr:colOff>9525</xdr:colOff>
                    <xdr:row>212</xdr:row>
                    <xdr:rowOff>171450</xdr:rowOff>
                  </from>
                  <to>
                    <xdr:col>2</xdr:col>
                    <xdr:colOff>228600</xdr:colOff>
                    <xdr:row>214</xdr:row>
                    <xdr:rowOff>9525</xdr:rowOff>
                  </to>
                </anchor>
              </controlPr>
            </control>
          </mc:Choice>
        </mc:AlternateContent>
        <mc:AlternateContent xmlns:mc="http://schemas.openxmlformats.org/markup-compatibility/2006">
          <mc:Choice Requires="x14">
            <control shapeId="1489" r:id="rId173" name="Check Box 465">
              <controlPr defaultSize="0" autoFill="0" autoLine="0" autoPict="0">
                <anchor moveWithCells="1">
                  <from>
                    <xdr:col>9</xdr:col>
                    <xdr:colOff>9525</xdr:colOff>
                    <xdr:row>212</xdr:row>
                    <xdr:rowOff>171450</xdr:rowOff>
                  </from>
                  <to>
                    <xdr:col>9</xdr:col>
                    <xdr:colOff>228600</xdr:colOff>
                    <xdr:row>214</xdr:row>
                    <xdr:rowOff>9525</xdr:rowOff>
                  </to>
                </anchor>
              </controlPr>
            </control>
          </mc:Choice>
        </mc:AlternateContent>
        <mc:AlternateContent xmlns:mc="http://schemas.openxmlformats.org/markup-compatibility/2006">
          <mc:Choice Requires="x14">
            <control shapeId="1490" r:id="rId174" name="Check Box 466">
              <controlPr defaultSize="0" autoFill="0" autoLine="0" autoPict="0">
                <anchor moveWithCells="1">
                  <from>
                    <xdr:col>1</xdr:col>
                    <xdr:colOff>9525</xdr:colOff>
                    <xdr:row>213</xdr:row>
                    <xdr:rowOff>171450</xdr:rowOff>
                  </from>
                  <to>
                    <xdr:col>1</xdr:col>
                    <xdr:colOff>228600</xdr:colOff>
                    <xdr:row>215</xdr:row>
                    <xdr:rowOff>9525</xdr:rowOff>
                  </to>
                </anchor>
              </controlPr>
            </control>
          </mc:Choice>
        </mc:AlternateContent>
        <mc:AlternateContent xmlns:mc="http://schemas.openxmlformats.org/markup-compatibility/2006">
          <mc:Choice Requires="x14">
            <control shapeId="1491" r:id="rId175" name="Check Box 467">
              <controlPr defaultSize="0" autoFill="0" autoLine="0" autoPict="0">
                <anchor moveWithCells="1">
                  <from>
                    <xdr:col>2</xdr:col>
                    <xdr:colOff>9525</xdr:colOff>
                    <xdr:row>213</xdr:row>
                    <xdr:rowOff>171450</xdr:rowOff>
                  </from>
                  <to>
                    <xdr:col>2</xdr:col>
                    <xdr:colOff>228600</xdr:colOff>
                    <xdr:row>215</xdr:row>
                    <xdr:rowOff>9525</xdr:rowOff>
                  </to>
                </anchor>
              </controlPr>
            </control>
          </mc:Choice>
        </mc:AlternateContent>
        <mc:AlternateContent xmlns:mc="http://schemas.openxmlformats.org/markup-compatibility/2006">
          <mc:Choice Requires="x14">
            <control shapeId="1492" r:id="rId176" name="Check Box 468">
              <controlPr defaultSize="0" autoFill="0" autoLine="0" autoPict="0">
                <anchor moveWithCells="1">
                  <from>
                    <xdr:col>9</xdr:col>
                    <xdr:colOff>9525</xdr:colOff>
                    <xdr:row>213</xdr:row>
                    <xdr:rowOff>171450</xdr:rowOff>
                  </from>
                  <to>
                    <xdr:col>9</xdr:col>
                    <xdr:colOff>228600</xdr:colOff>
                    <xdr:row>215</xdr:row>
                    <xdr:rowOff>9525</xdr:rowOff>
                  </to>
                </anchor>
              </controlPr>
            </control>
          </mc:Choice>
        </mc:AlternateContent>
        <mc:AlternateContent xmlns:mc="http://schemas.openxmlformats.org/markup-compatibility/2006">
          <mc:Choice Requires="x14">
            <control shapeId="1493" r:id="rId177" name="Check Box 469">
              <controlPr defaultSize="0" autoFill="0" autoLine="0" autoPict="0">
                <anchor moveWithCells="1">
                  <from>
                    <xdr:col>1</xdr:col>
                    <xdr:colOff>9525</xdr:colOff>
                    <xdr:row>214</xdr:row>
                    <xdr:rowOff>171450</xdr:rowOff>
                  </from>
                  <to>
                    <xdr:col>1</xdr:col>
                    <xdr:colOff>228600</xdr:colOff>
                    <xdr:row>216</xdr:row>
                    <xdr:rowOff>9525</xdr:rowOff>
                  </to>
                </anchor>
              </controlPr>
            </control>
          </mc:Choice>
        </mc:AlternateContent>
        <mc:AlternateContent xmlns:mc="http://schemas.openxmlformats.org/markup-compatibility/2006">
          <mc:Choice Requires="x14">
            <control shapeId="1494" r:id="rId178" name="Check Box 470">
              <controlPr defaultSize="0" autoFill="0" autoLine="0" autoPict="0">
                <anchor moveWithCells="1">
                  <from>
                    <xdr:col>2</xdr:col>
                    <xdr:colOff>9525</xdr:colOff>
                    <xdr:row>214</xdr:row>
                    <xdr:rowOff>171450</xdr:rowOff>
                  </from>
                  <to>
                    <xdr:col>2</xdr:col>
                    <xdr:colOff>228600</xdr:colOff>
                    <xdr:row>216</xdr:row>
                    <xdr:rowOff>9525</xdr:rowOff>
                  </to>
                </anchor>
              </controlPr>
            </control>
          </mc:Choice>
        </mc:AlternateContent>
        <mc:AlternateContent xmlns:mc="http://schemas.openxmlformats.org/markup-compatibility/2006">
          <mc:Choice Requires="x14">
            <control shapeId="1495" r:id="rId179" name="Check Box 471">
              <controlPr defaultSize="0" autoFill="0" autoLine="0" autoPict="0">
                <anchor moveWithCells="1">
                  <from>
                    <xdr:col>9</xdr:col>
                    <xdr:colOff>9525</xdr:colOff>
                    <xdr:row>214</xdr:row>
                    <xdr:rowOff>171450</xdr:rowOff>
                  </from>
                  <to>
                    <xdr:col>9</xdr:col>
                    <xdr:colOff>228600</xdr:colOff>
                    <xdr:row>216</xdr:row>
                    <xdr:rowOff>9525</xdr:rowOff>
                  </to>
                </anchor>
              </controlPr>
            </control>
          </mc:Choice>
        </mc:AlternateContent>
        <mc:AlternateContent xmlns:mc="http://schemas.openxmlformats.org/markup-compatibility/2006">
          <mc:Choice Requires="x14">
            <control shapeId="1496" r:id="rId180" name="Check Box 472">
              <controlPr defaultSize="0" autoFill="0" autoLine="0" autoPict="0">
                <anchor moveWithCells="1">
                  <from>
                    <xdr:col>1</xdr:col>
                    <xdr:colOff>9525</xdr:colOff>
                    <xdr:row>215</xdr:row>
                    <xdr:rowOff>171450</xdr:rowOff>
                  </from>
                  <to>
                    <xdr:col>1</xdr:col>
                    <xdr:colOff>228600</xdr:colOff>
                    <xdr:row>217</xdr:row>
                    <xdr:rowOff>9525</xdr:rowOff>
                  </to>
                </anchor>
              </controlPr>
            </control>
          </mc:Choice>
        </mc:AlternateContent>
        <mc:AlternateContent xmlns:mc="http://schemas.openxmlformats.org/markup-compatibility/2006">
          <mc:Choice Requires="x14">
            <control shapeId="1497" r:id="rId181" name="Check Box 473">
              <controlPr defaultSize="0" autoFill="0" autoLine="0" autoPict="0">
                <anchor moveWithCells="1">
                  <from>
                    <xdr:col>2</xdr:col>
                    <xdr:colOff>9525</xdr:colOff>
                    <xdr:row>215</xdr:row>
                    <xdr:rowOff>171450</xdr:rowOff>
                  </from>
                  <to>
                    <xdr:col>2</xdr:col>
                    <xdr:colOff>228600</xdr:colOff>
                    <xdr:row>217</xdr:row>
                    <xdr:rowOff>9525</xdr:rowOff>
                  </to>
                </anchor>
              </controlPr>
            </control>
          </mc:Choice>
        </mc:AlternateContent>
        <mc:AlternateContent xmlns:mc="http://schemas.openxmlformats.org/markup-compatibility/2006">
          <mc:Choice Requires="x14">
            <control shapeId="1498" r:id="rId182" name="Check Box 474">
              <controlPr defaultSize="0" autoFill="0" autoLine="0" autoPict="0">
                <anchor moveWithCells="1">
                  <from>
                    <xdr:col>9</xdr:col>
                    <xdr:colOff>9525</xdr:colOff>
                    <xdr:row>215</xdr:row>
                    <xdr:rowOff>171450</xdr:rowOff>
                  </from>
                  <to>
                    <xdr:col>9</xdr:col>
                    <xdr:colOff>228600</xdr:colOff>
                    <xdr:row>217</xdr:row>
                    <xdr:rowOff>9525</xdr:rowOff>
                  </to>
                </anchor>
              </controlPr>
            </control>
          </mc:Choice>
        </mc:AlternateContent>
        <mc:AlternateContent xmlns:mc="http://schemas.openxmlformats.org/markup-compatibility/2006">
          <mc:Choice Requires="x14">
            <control shapeId="1499" r:id="rId183" name="Check Box 475">
              <controlPr defaultSize="0" autoFill="0" autoLine="0" autoPict="0">
                <anchor moveWithCells="1">
                  <from>
                    <xdr:col>1</xdr:col>
                    <xdr:colOff>9525</xdr:colOff>
                    <xdr:row>202</xdr:row>
                    <xdr:rowOff>180975</xdr:rowOff>
                  </from>
                  <to>
                    <xdr:col>1</xdr:col>
                    <xdr:colOff>228600</xdr:colOff>
                    <xdr:row>204</xdr:row>
                    <xdr:rowOff>28575</xdr:rowOff>
                  </to>
                </anchor>
              </controlPr>
            </control>
          </mc:Choice>
        </mc:AlternateContent>
        <mc:AlternateContent xmlns:mc="http://schemas.openxmlformats.org/markup-compatibility/2006">
          <mc:Choice Requires="x14">
            <control shapeId="1500" r:id="rId184" name="Check Box 476">
              <controlPr defaultSize="0" autoFill="0" autoLine="0" autoPict="0">
                <anchor moveWithCells="1">
                  <from>
                    <xdr:col>2</xdr:col>
                    <xdr:colOff>9525</xdr:colOff>
                    <xdr:row>202</xdr:row>
                    <xdr:rowOff>171450</xdr:rowOff>
                  </from>
                  <to>
                    <xdr:col>2</xdr:col>
                    <xdr:colOff>228600</xdr:colOff>
                    <xdr:row>204</xdr:row>
                    <xdr:rowOff>9525</xdr:rowOff>
                  </to>
                </anchor>
              </controlPr>
            </control>
          </mc:Choice>
        </mc:AlternateContent>
        <mc:AlternateContent xmlns:mc="http://schemas.openxmlformats.org/markup-compatibility/2006">
          <mc:Choice Requires="x14">
            <control shapeId="1501" r:id="rId185" name="Check Box 477">
              <controlPr defaultSize="0" autoFill="0" autoLine="0" autoPict="0">
                <anchor moveWithCells="1">
                  <from>
                    <xdr:col>9</xdr:col>
                    <xdr:colOff>9525</xdr:colOff>
                    <xdr:row>202</xdr:row>
                    <xdr:rowOff>180975</xdr:rowOff>
                  </from>
                  <to>
                    <xdr:col>9</xdr:col>
                    <xdr:colOff>228600</xdr:colOff>
                    <xdr:row>204</xdr:row>
                    <xdr:rowOff>19050</xdr:rowOff>
                  </to>
                </anchor>
              </controlPr>
            </control>
          </mc:Choice>
        </mc:AlternateContent>
        <mc:AlternateContent xmlns:mc="http://schemas.openxmlformats.org/markup-compatibility/2006">
          <mc:Choice Requires="x14">
            <control shapeId="1502" r:id="rId186" name="Check Box 478">
              <controlPr defaultSize="0" autoFill="0" autoLine="0" autoPict="0">
                <anchor moveWithCells="1">
                  <from>
                    <xdr:col>1</xdr:col>
                    <xdr:colOff>9525</xdr:colOff>
                    <xdr:row>203</xdr:row>
                    <xdr:rowOff>190500</xdr:rowOff>
                  </from>
                  <to>
                    <xdr:col>1</xdr:col>
                    <xdr:colOff>228600</xdr:colOff>
                    <xdr:row>205</xdr:row>
                    <xdr:rowOff>28575</xdr:rowOff>
                  </to>
                </anchor>
              </controlPr>
            </control>
          </mc:Choice>
        </mc:AlternateContent>
        <mc:AlternateContent xmlns:mc="http://schemas.openxmlformats.org/markup-compatibility/2006">
          <mc:Choice Requires="x14">
            <control shapeId="1503" r:id="rId187" name="Check Box 479">
              <controlPr defaultSize="0" autoFill="0" autoLine="0" autoPict="0">
                <anchor moveWithCells="1">
                  <from>
                    <xdr:col>2</xdr:col>
                    <xdr:colOff>9525</xdr:colOff>
                    <xdr:row>203</xdr:row>
                    <xdr:rowOff>171450</xdr:rowOff>
                  </from>
                  <to>
                    <xdr:col>2</xdr:col>
                    <xdr:colOff>228600</xdr:colOff>
                    <xdr:row>205</xdr:row>
                    <xdr:rowOff>9525</xdr:rowOff>
                  </to>
                </anchor>
              </controlPr>
            </control>
          </mc:Choice>
        </mc:AlternateContent>
        <mc:AlternateContent xmlns:mc="http://schemas.openxmlformats.org/markup-compatibility/2006">
          <mc:Choice Requires="x14">
            <control shapeId="1504" r:id="rId188" name="Check Box 480">
              <controlPr defaultSize="0" autoFill="0" autoLine="0" autoPict="0">
                <anchor moveWithCells="1">
                  <from>
                    <xdr:col>9</xdr:col>
                    <xdr:colOff>9525</xdr:colOff>
                    <xdr:row>203</xdr:row>
                    <xdr:rowOff>180975</xdr:rowOff>
                  </from>
                  <to>
                    <xdr:col>9</xdr:col>
                    <xdr:colOff>228600</xdr:colOff>
                    <xdr:row>205</xdr:row>
                    <xdr:rowOff>19050</xdr:rowOff>
                  </to>
                </anchor>
              </controlPr>
            </control>
          </mc:Choice>
        </mc:AlternateContent>
        <mc:AlternateContent xmlns:mc="http://schemas.openxmlformats.org/markup-compatibility/2006">
          <mc:Choice Requires="x14">
            <control shapeId="1507" r:id="rId189" name="Check Box 483">
              <controlPr defaultSize="0" autoFill="0" autoLine="0" autoPict="0">
                <anchor moveWithCells="1">
                  <from>
                    <xdr:col>1</xdr:col>
                    <xdr:colOff>9525</xdr:colOff>
                    <xdr:row>204</xdr:row>
                    <xdr:rowOff>190500</xdr:rowOff>
                  </from>
                  <to>
                    <xdr:col>1</xdr:col>
                    <xdr:colOff>228600</xdr:colOff>
                    <xdr:row>206</xdr:row>
                    <xdr:rowOff>28575</xdr:rowOff>
                  </to>
                </anchor>
              </controlPr>
            </control>
          </mc:Choice>
        </mc:AlternateContent>
        <mc:AlternateContent xmlns:mc="http://schemas.openxmlformats.org/markup-compatibility/2006">
          <mc:Choice Requires="x14">
            <control shapeId="1508" r:id="rId190" name="Check Box 484">
              <controlPr defaultSize="0" autoFill="0" autoLine="0" autoPict="0">
                <anchor moveWithCells="1">
                  <from>
                    <xdr:col>2</xdr:col>
                    <xdr:colOff>9525</xdr:colOff>
                    <xdr:row>204</xdr:row>
                    <xdr:rowOff>171450</xdr:rowOff>
                  </from>
                  <to>
                    <xdr:col>2</xdr:col>
                    <xdr:colOff>228600</xdr:colOff>
                    <xdr:row>206</xdr:row>
                    <xdr:rowOff>9525</xdr:rowOff>
                  </to>
                </anchor>
              </controlPr>
            </control>
          </mc:Choice>
        </mc:AlternateContent>
        <mc:AlternateContent xmlns:mc="http://schemas.openxmlformats.org/markup-compatibility/2006">
          <mc:Choice Requires="x14">
            <control shapeId="1509" r:id="rId191" name="Check Box 485">
              <controlPr defaultSize="0" autoFill="0" autoLine="0" autoPict="0">
                <anchor moveWithCells="1">
                  <from>
                    <xdr:col>9</xdr:col>
                    <xdr:colOff>9525</xdr:colOff>
                    <xdr:row>204</xdr:row>
                    <xdr:rowOff>180975</xdr:rowOff>
                  </from>
                  <to>
                    <xdr:col>9</xdr:col>
                    <xdr:colOff>228600</xdr:colOff>
                    <xdr:row>206</xdr:row>
                    <xdr:rowOff>19050</xdr:rowOff>
                  </to>
                </anchor>
              </controlPr>
            </control>
          </mc:Choice>
        </mc:AlternateContent>
        <mc:AlternateContent xmlns:mc="http://schemas.openxmlformats.org/markup-compatibility/2006">
          <mc:Choice Requires="x14">
            <control shapeId="1512" r:id="rId192" name="Check Box 488">
              <controlPr defaultSize="0" autoFill="0" autoLine="0" autoPict="0">
                <anchor moveWithCells="1">
                  <from>
                    <xdr:col>1</xdr:col>
                    <xdr:colOff>9525</xdr:colOff>
                    <xdr:row>205</xdr:row>
                    <xdr:rowOff>190500</xdr:rowOff>
                  </from>
                  <to>
                    <xdr:col>1</xdr:col>
                    <xdr:colOff>228600</xdr:colOff>
                    <xdr:row>207</xdr:row>
                    <xdr:rowOff>38100</xdr:rowOff>
                  </to>
                </anchor>
              </controlPr>
            </control>
          </mc:Choice>
        </mc:AlternateContent>
        <mc:AlternateContent xmlns:mc="http://schemas.openxmlformats.org/markup-compatibility/2006">
          <mc:Choice Requires="x14">
            <control shapeId="1513" r:id="rId193" name="Check Box 489">
              <controlPr defaultSize="0" autoFill="0" autoLine="0" autoPict="0">
                <anchor moveWithCells="1">
                  <from>
                    <xdr:col>2</xdr:col>
                    <xdr:colOff>9525</xdr:colOff>
                    <xdr:row>205</xdr:row>
                    <xdr:rowOff>171450</xdr:rowOff>
                  </from>
                  <to>
                    <xdr:col>2</xdr:col>
                    <xdr:colOff>228600</xdr:colOff>
                    <xdr:row>207</xdr:row>
                    <xdr:rowOff>9525</xdr:rowOff>
                  </to>
                </anchor>
              </controlPr>
            </control>
          </mc:Choice>
        </mc:AlternateContent>
        <mc:AlternateContent xmlns:mc="http://schemas.openxmlformats.org/markup-compatibility/2006">
          <mc:Choice Requires="x14">
            <control shapeId="1514" r:id="rId194" name="Check Box 490">
              <controlPr defaultSize="0" autoFill="0" autoLine="0" autoPict="0">
                <anchor moveWithCells="1">
                  <from>
                    <xdr:col>9</xdr:col>
                    <xdr:colOff>9525</xdr:colOff>
                    <xdr:row>205</xdr:row>
                    <xdr:rowOff>180975</xdr:rowOff>
                  </from>
                  <to>
                    <xdr:col>9</xdr:col>
                    <xdr:colOff>228600</xdr:colOff>
                    <xdr:row>207</xdr:row>
                    <xdr:rowOff>19050</xdr:rowOff>
                  </to>
                </anchor>
              </controlPr>
            </control>
          </mc:Choice>
        </mc:AlternateContent>
        <mc:AlternateContent xmlns:mc="http://schemas.openxmlformats.org/markup-compatibility/2006">
          <mc:Choice Requires="x14">
            <control shapeId="1517" r:id="rId195" name="Check Box 493">
              <controlPr defaultSize="0" autoFill="0" autoLine="0" autoPict="0">
                <anchor moveWithCells="1">
                  <from>
                    <xdr:col>1</xdr:col>
                    <xdr:colOff>9525</xdr:colOff>
                    <xdr:row>206</xdr:row>
                    <xdr:rowOff>200025</xdr:rowOff>
                  </from>
                  <to>
                    <xdr:col>1</xdr:col>
                    <xdr:colOff>228600</xdr:colOff>
                    <xdr:row>208</xdr:row>
                    <xdr:rowOff>38100</xdr:rowOff>
                  </to>
                </anchor>
              </controlPr>
            </control>
          </mc:Choice>
        </mc:AlternateContent>
        <mc:AlternateContent xmlns:mc="http://schemas.openxmlformats.org/markup-compatibility/2006">
          <mc:Choice Requires="x14">
            <control shapeId="1518" r:id="rId196" name="Check Box 494">
              <controlPr defaultSize="0" autoFill="0" autoLine="0" autoPict="0">
                <anchor moveWithCells="1">
                  <from>
                    <xdr:col>2</xdr:col>
                    <xdr:colOff>9525</xdr:colOff>
                    <xdr:row>206</xdr:row>
                    <xdr:rowOff>171450</xdr:rowOff>
                  </from>
                  <to>
                    <xdr:col>2</xdr:col>
                    <xdr:colOff>228600</xdr:colOff>
                    <xdr:row>208</xdr:row>
                    <xdr:rowOff>9525</xdr:rowOff>
                  </to>
                </anchor>
              </controlPr>
            </control>
          </mc:Choice>
        </mc:AlternateContent>
        <mc:AlternateContent xmlns:mc="http://schemas.openxmlformats.org/markup-compatibility/2006">
          <mc:Choice Requires="x14">
            <control shapeId="1519" r:id="rId197" name="Check Box 495">
              <controlPr defaultSize="0" autoFill="0" autoLine="0" autoPict="0">
                <anchor moveWithCells="1">
                  <from>
                    <xdr:col>9</xdr:col>
                    <xdr:colOff>9525</xdr:colOff>
                    <xdr:row>206</xdr:row>
                    <xdr:rowOff>171450</xdr:rowOff>
                  </from>
                  <to>
                    <xdr:col>9</xdr:col>
                    <xdr:colOff>228600</xdr:colOff>
                    <xdr:row>208</xdr:row>
                    <xdr:rowOff>19050</xdr:rowOff>
                  </to>
                </anchor>
              </controlPr>
            </control>
          </mc:Choice>
        </mc:AlternateContent>
        <mc:AlternateContent xmlns:mc="http://schemas.openxmlformats.org/markup-compatibility/2006">
          <mc:Choice Requires="x14">
            <control shapeId="1521" r:id="rId198" name="Check Box 497">
              <controlPr defaultSize="0" autoFill="0" autoLine="0" autoPict="0">
                <anchor moveWithCells="1">
                  <from>
                    <xdr:col>9</xdr:col>
                    <xdr:colOff>9525</xdr:colOff>
                    <xdr:row>207</xdr:row>
                    <xdr:rowOff>171450</xdr:rowOff>
                  </from>
                  <to>
                    <xdr:col>9</xdr:col>
                    <xdr:colOff>228600</xdr:colOff>
                    <xdr:row>209</xdr:row>
                    <xdr:rowOff>19050</xdr:rowOff>
                  </to>
                </anchor>
              </controlPr>
            </control>
          </mc:Choice>
        </mc:AlternateContent>
        <mc:AlternateContent xmlns:mc="http://schemas.openxmlformats.org/markup-compatibility/2006">
          <mc:Choice Requires="x14">
            <control shapeId="1522" r:id="rId199" name="Check Box 498">
              <controlPr defaultSize="0" autoFill="0" autoLine="0" autoPict="0">
                <anchor moveWithCells="1">
                  <from>
                    <xdr:col>2</xdr:col>
                    <xdr:colOff>9525</xdr:colOff>
                    <xdr:row>224</xdr:row>
                    <xdr:rowOff>180975</xdr:rowOff>
                  </from>
                  <to>
                    <xdr:col>2</xdr:col>
                    <xdr:colOff>228600</xdr:colOff>
                    <xdr:row>226</xdr:row>
                    <xdr:rowOff>9525</xdr:rowOff>
                  </to>
                </anchor>
              </controlPr>
            </control>
          </mc:Choice>
        </mc:AlternateContent>
        <mc:AlternateContent xmlns:mc="http://schemas.openxmlformats.org/markup-compatibility/2006">
          <mc:Choice Requires="x14">
            <control shapeId="1523" r:id="rId200" name="Check Box 499">
              <controlPr defaultSize="0" autoFill="0" autoLine="0" autoPict="0">
                <anchor moveWithCells="1">
                  <from>
                    <xdr:col>9</xdr:col>
                    <xdr:colOff>9525</xdr:colOff>
                    <xdr:row>224</xdr:row>
                    <xdr:rowOff>180975</xdr:rowOff>
                  </from>
                  <to>
                    <xdr:col>9</xdr:col>
                    <xdr:colOff>228600</xdr:colOff>
                    <xdr:row>226</xdr:row>
                    <xdr:rowOff>9525</xdr:rowOff>
                  </to>
                </anchor>
              </controlPr>
            </control>
          </mc:Choice>
        </mc:AlternateContent>
        <mc:AlternateContent xmlns:mc="http://schemas.openxmlformats.org/markup-compatibility/2006">
          <mc:Choice Requires="x14">
            <control shapeId="1524" r:id="rId201" name="Check Box 500">
              <controlPr defaultSize="0" autoFill="0" autoLine="0" autoPict="0">
                <anchor moveWithCells="1">
                  <from>
                    <xdr:col>1</xdr:col>
                    <xdr:colOff>9525</xdr:colOff>
                    <xdr:row>224</xdr:row>
                    <xdr:rowOff>171450</xdr:rowOff>
                  </from>
                  <to>
                    <xdr:col>1</xdr:col>
                    <xdr:colOff>228600</xdr:colOff>
                    <xdr:row>226</xdr:row>
                    <xdr:rowOff>9525</xdr:rowOff>
                  </to>
                </anchor>
              </controlPr>
            </control>
          </mc:Choice>
        </mc:AlternateContent>
        <mc:AlternateContent xmlns:mc="http://schemas.openxmlformats.org/markup-compatibility/2006">
          <mc:Choice Requires="x14">
            <control shapeId="1525" r:id="rId202" name="Check Box 501">
              <controlPr defaultSize="0" autoFill="0" autoLine="0" autoPict="0">
                <anchor moveWithCells="1">
                  <from>
                    <xdr:col>2</xdr:col>
                    <xdr:colOff>9525</xdr:colOff>
                    <xdr:row>206</xdr:row>
                    <xdr:rowOff>171450</xdr:rowOff>
                  </from>
                  <to>
                    <xdr:col>2</xdr:col>
                    <xdr:colOff>228600</xdr:colOff>
                    <xdr:row>208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pageSetUpPr fitToPage="1"/>
  </sheetPr>
  <dimension ref="A1:W88"/>
  <sheetViews>
    <sheetView showZeros="0" zoomScale="85" zoomScaleNormal="85" workbookViewId="0">
      <selection activeCell="J5" sqref="J5"/>
    </sheetView>
  </sheetViews>
  <sheetFormatPr defaultColWidth="9" defaultRowHeight="18.75" x14ac:dyDescent="0.15"/>
  <cols>
    <col min="1" max="8" width="9" style="161"/>
    <col min="9" max="9" width="2.875" style="161" customWidth="1"/>
    <col min="10" max="11" width="11.5" style="161" customWidth="1"/>
    <col min="12" max="12" width="8.5" style="161" customWidth="1"/>
    <col min="13" max="13" width="11.5" style="161" customWidth="1"/>
    <col min="14" max="15" width="9" style="161" customWidth="1"/>
    <col min="16" max="16" width="1.25" style="161" customWidth="1"/>
    <col min="17" max="22" width="9" style="161"/>
    <col min="23" max="23" width="9" style="161" customWidth="1"/>
    <col min="24" max="16384" width="9" style="161"/>
  </cols>
  <sheetData>
    <row r="1" spans="1:23" ht="6.95" customHeight="1" x14ac:dyDescent="0.15">
      <c r="A1" s="156"/>
      <c r="B1" s="156"/>
      <c r="C1" s="156"/>
      <c r="D1" s="156"/>
      <c r="E1" s="156"/>
      <c r="F1" s="156"/>
      <c r="G1" s="156"/>
      <c r="H1" s="156"/>
      <c r="I1" s="157"/>
      <c r="J1" s="158"/>
      <c r="K1" s="158"/>
      <c r="L1" s="157"/>
      <c r="M1" s="157"/>
      <c r="N1" s="157"/>
      <c r="O1" s="157"/>
      <c r="P1" s="157"/>
      <c r="Q1" s="157"/>
      <c r="R1" s="159"/>
      <c r="S1" s="159"/>
      <c r="T1" s="160"/>
      <c r="U1" s="160"/>
      <c r="V1" s="160"/>
      <c r="W1" s="159"/>
    </row>
    <row r="2" spans="1:23" ht="21" customHeight="1" x14ac:dyDescent="0.15">
      <c r="A2" s="595" t="s">
        <v>298</v>
      </c>
      <c r="B2" s="595"/>
      <c r="C2" s="595"/>
      <c r="D2" s="595"/>
      <c r="E2" s="595"/>
      <c r="F2" s="595"/>
      <c r="G2" s="595"/>
      <c r="H2" s="595"/>
      <c r="I2" s="595"/>
      <c r="J2" s="595"/>
      <c r="K2" s="158"/>
      <c r="L2" s="157"/>
      <c r="M2" s="157"/>
      <c r="N2" s="157"/>
      <c r="O2" s="157"/>
      <c r="P2" s="157"/>
      <c r="Q2" s="317" t="s">
        <v>173</v>
      </c>
      <c r="R2" s="318">
        <f>入力シート!C10</f>
        <v>0</v>
      </c>
      <c r="S2" s="318"/>
      <c r="T2" s="318"/>
      <c r="U2" s="318"/>
      <c r="V2" s="319"/>
      <c r="W2" s="159"/>
    </row>
    <row r="3" spans="1:23" ht="21" customHeight="1" x14ac:dyDescent="0.15">
      <c r="A3" s="595"/>
      <c r="B3" s="595"/>
      <c r="C3" s="595"/>
      <c r="D3" s="595"/>
      <c r="E3" s="595"/>
      <c r="F3" s="595"/>
      <c r="G3" s="595"/>
      <c r="H3" s="595"/>
      <c r="I3" s="595"/>
      <c r="J3" s="595"/>
      <c r="K3" s="158"/>
      <c r="L3" s="157"/>
      <c r="M3" s="157"/>
      <c r="N3" s="157"/>
      <c r="O3" s="157"/>
      <c r="P3" s="157"/>
      <c r="Q3" s="152" t="s">
        <v>172</v>
      </c>
      <c r="R3" s="153"/>
      <c r="S3" s="396">
        <f>入力シート!C18</f>
        <v>0</v>
      </c>
      <c r="T3" s="154"/>
      <c r="U3" s="154"/>
      <c r="V3" s="155"/>
      <c r="W3" s="159"/>
    </row>
    <row r="4" spans="1:23" ht="6.95" customHeight="1" x14ac:dyDescent="0.15">
      <c r="A4" s="156"/>
      <c r="B4" s="156"/>
      <c r="C4" s="156"/>
      <c r="D4" s="156"/>
      <c r="E4" s="156"/>
      <c r="F4" s="156"/>
      <c r="G4" s="156"/>
      <c r="H4" s="156"/>
      <c r="I4" s="157"/>
      <c r="J4" s="158"/>
      <c r="K4" s="158"/>
      <c r="L4" s="157"/>
      <c r="M4" s="157"/>
      <c r="N4" s="157"/>
      <c r="O4" s="157"/>
      <c r="P4" s="157"/>
      <c r="Q4" s="157"/>
      <c r="R4" s="159"/>
      <c r="S4" s="159"/>
      <c r="T4" s="160"/>
      <c r="U4" s="160"/>
      <c r="V4" s="160"/>
      <c r="W4" s="159"/>
    </row>
    <row r="5" spans="1:23" ht="23.25" thickBot="1" x14ac:dyDescent="0.2">
      <c r="A5" s="151" t="s">
        <v>256</v>
      </c>
      <c r="B5" s="162"/>
      <c r="C5" s="162"/>
      <c r="D5" s="162"/>
      <c r="E5" s="162"/>
      <c r="F5" s="162"/>
      <c r="G5" s="162"/>
      <c r="H5" s="162"/>
      <c r="I5" s="162"/>
      <c r="J5" s="163"/>
      <c r="K5" s="163"/>
      <c r="L5" s="163"/>
      <c r="M5" s="163"/>
      <c r="N5" s="163"/>
      <c r="O5" s="163"/>
      <c r="P5" s="163"/>
      <c r="Q5" s="163"/>
      <c r="R5" s="163"/>
      <c r="S5" s="163"/>
      <c r="T5" s="163"/>
      <c r="V5" s="164" t="s">
        <v>48</v>
      </c>
      <c r="W5" s="165"/>
    </row>
    <row r="6" spans="1:23" ht="22.5" x14ac:dyDescent="0.15">
      <c r="A6" s="205" t="str">
        <f>入力シート!B33</f>
        <v>種別（歩行状態等）</v>
      </c>
      <c r="B6" s="201"/>
      <c r="C6" s="201"/>
      <c r="D6" s="203" t="s">
        <v>407</v>
      </c>
      <c r="E6" s="201"/>
      <c r="F6" s="204"/>
      <c r="G6" s="201" t="s">
        <v>44</v>
      </c>
      <c r="H6" s="202"/>
      <c r="I6" s="162"/>
      <c r="J6" s="596" t="s">
        <v>51</v>
      </c>
      <c r="K6" s="597"/>
      <c r="L6" s="597"/>
      <c r="M6" s="166"/>
      <c r="N6" s="166"/>
      <c r="O6" s="166"/>
      <c r="P6" s="166"/>
      <c r="Q6" s="166"/>
      <c r="R6" s="166"/>
      <c r="S6" s="166"/>
      <c r="T6" s="166"/>
      <c r="U6" s="166"/>
      <c r="V6" s="166"/>
      <c r="W6" s="167"/>
    </row>
    <row r="7" spans="1:23" ht="22.5" x14ac:dyDescent="0.15">
      <c r="A7" s="195" t="str">
        <f>'出力シート（避難確保計画）'!B77</f>
        <v/>
      </c>
      <c r="B7" s="196"/>
      <c r="C7" s="196"/>
      <c r="D7" s="217" t="str">
        <f>'出力シート（避難確保計画）'!E77</f>
        <v/>
      </c>
      <c r="E7" s="218"/>
      <c r="F7" s="219"/>
      <c r="G7" s="218" t="str">
        <f>'出力シート（避難確保計画）'!H77</f>
        <v/>
      </c>
      <c r="H7" s="220"/>
      <c r="I7" s="162"/>
      <c r="J7" s="168"/>
      <c r="K7" s="169"/>
      <c r="L7" s="170"/>
      <c r="M7" s="170"/>
      <c r="N7" s="170"/>
      <c r="O7" s="170"/>
      <c r="P7" s="170"/>
      <c r="Q7" s="170"/>
      <c r="R7" s="170"/>
      <c r="S7" s="170"/>
      <c r="T7" s="170"/>
      <c r="U7" s="170"/>
      <c r="V7" s="170"/>
      <c r="W7" s="171"/>
    </row>
    <row r="8" spans="1:23" ht="22.5" x14ac:dyDescent="0.15">
      <c r="A8" s="197" t="str">
        <f>'出力シート（避難確保計画）'!B78</f>
        <v/>
      </c>
      <c r="B8" s="198"/>
      <c r="C8" s="198"/>
      <c r="D8" s="221" t="str">
        <f>'出力シート（避難確保計画）'!E78</f>
        <v/>
      </c>
      <c r="E8" s="222"/>
      <c r="F8" s="223"/>
      <c r="G8" s="222" t="str">
        <f>'出力シート（避難確保計画）'!H78</f>
        <v/>
      </c>
      <c r="H8" s="224"/>
      <c r="I8" s="162"/>
      <c r="J8" s="168"/>
      <c r="K8" s="169"/>
      <c r="L8" s="170"/>
      <c r="M8" s="170"/>
      <c r="N8" s="170"/>
      <c r="O8" s="170"/>
      <c r="P8" s="170"/>
      <c r="Q8" s="170"/>
      <c r="R8" s="170"/>
      <c r="S8" s="170"/>
      <c r="T8" s="170"/>
      <c r="U8" s="170"/>
      <c r="V8" s="170"/>
      <c r="W8" s="171"/>
    </row>
    <row r="9" spans="1:23" ht="22.5" x14ac:dyDescent="0.15">
      <c r="A9" s="197" t="str">
        <f>'出力シート（避難確保計画）'!B79</f>
        <v/>
      </c>
      <c r="B9" s="198"/>
      <c r="C9" s="198"/>
      <c r="D9" s="221" t="str">
        <f>'出力シート（避難確保計画）'!E79</f>
        <v/>
      </c>
      <c r="E9" s="222"/>
      <c r="F9" s="223"/>
      <c r="G9" s="222" t="str">
        <f>'出力シート（避難確保計画）'!H79</f>
        <v/>
      </c>
      <c r="H9" s="224"/>
      <c r="I9" s="162"/>
      <c r="J9" s="168"/>
      <c r="K9" s="169"/>
      <c r="L9" s="170"/>
      <c r="M9" s="170"/>
      <c r="N9" s="170"/>
      <c r="O9" s="170"/>
      <c r="P9" s="170"/>
      <c r="Q9" s="170"/>
      <c r="R9" s="170"/>
      <c r="S9" s="170"/>
      <c r="T9" s="170"/>
      <c r="U9" s="170"/>
      <c r="V9" s="170"/>
      <c r="W9" s="171"/>
    </row>
    <row r="10" spans="1:23" ht="22.5" x14ac:dyDescent="0.15">
      <c r="A10" s="197" t="str">
        <f>'出力シート（避難確保計画）'!B80</f>
        <v/>
      </c>
      <c r="B10" s="198"/>
      <c r="C10" s="198"/>
      <c r="D10" s="221" t="str">
        <f>'出力シート（避難確保計画）'!E80</f>
        <v/>
      </c>
      <c r="E10" s="222"/>
      <c r="F10" s="223"/>
      <c r="G10" s="222" t="str">
        <f>'出力シート（避難確保計画）'!H80</f>
        <v/>
      </c>
      <c r="H10" s="224"/>
      <c r="I10" s="162"/>
      <c r="J10" s="172"/>
      <c r="K10" s="170"/>
      <c r="L10" s="170"/>
      <c r="M10" s="170"/>
      <c r="N10" s="170"/>
      <c r="O10" s="170"/>
      <c r="P10" s="170"/>
      <c r="Q10" s="170"/>
      <c r="R10" s="170"/>
      <c r="S10" s="170"/>
      <c r="T10" s="170"/>
      <c r="U10" s="170"/>
      <c r="V10" s="170"/>
      <c r="W10" s="171"/>
    </row>
    <row r="11" spans="1:23" ht="22.5" x14ac:dyDescent="0.15">
      <c r="A11" s="197" t="str">
        <f>'出力シート（避難確保計画）'!B81</f>
        <v/>
      </c>
      <c r="B11" s="198"/>
      <c r="C11" s="198"/>
      <c r="D11" s="221" t="str">
        <f>'出力シート（避難確保計画）'!E81</f>
        <v/>
      </c>
      <c r="E11" s="222"/>
      <c r="F11" s="223"/>
      <c r="G11" s="222" t="str">
        <f>'出力シート（避難確保計画）'!H81</f>
        <v/>
      </c>
      <c r="H11" s="224"/>
      <c r="I11" s="162"/>
      <c r="J11" s="168"/>
      <c r="K11" s="169"/>
      <c r="L11" s="170"/>
      <c r="M11" s="170"/>
      <c r="N11" s="170"/>
      <c r="O11" s="170"/>
      <c r="P11" s="170"/>
      <c r="Q11" s="170"/>
      <c r="R11" s="170"/>
      <c r="S11" s="170"/>
      <c r="T11" s="170"/>
      <c r="U11" s="170"/>
      <c r="V11" s="170"/>
      <c r="W11" s="171"/>
    </row>
    <row r="12" spans="1:23" ht="23.25" customHeight="1" thickBot="1" x14ac:dyDescent="0.2">
      <c r="A12" s="199" t="str">
        <f>'出力シート（避難確保計画）'!B82</f>
        <v/>
      </c>
      <c r="B12" s="200"/>
      <c r="C12" s="200"/>
      <c r="D12" s="225" t="str">
        <f>'出力シート（避難確保計画）'!E82</f>
        <v/>
      </c>
      <c r="E12" s="226"/>
      <c r="F12" s="227"/>
      <c r="G12" s="226" t="str">
        <f>'出力シート（避難確保計画）'!H82</f>
        <v/>
      </c>
      <c r="H12" s="228"/>
      <c r="I12" s="162"/>
      <c r="J12" s="168"/>
      <c r="K12" s="169"/>
      <c r="L12" s="163"/>
      <c r="M12" s="163"/>
      <c r="N12" s="163"/>
      <c r="O12" s="163"/>
      <c r="P12" s="163"/>
      <c r="Q12" s="163"/>
      <c r="R12" s="163"/>
      <c r="S12" s="163"/>
      <c r="T12" s="163"/>
      <c r="U12" s="163"/>
      <c r="V12" s="173"/>
      <c r="W12" s="171"/>
    </row>
    <row r="13" spans="1:23" ht="22.5" x14ac:dyDescent="0.15">
      <c r="A13" s="162"/>
      <c r="B13" s="162"/>
      <c r="C13" s="162"/>
      <c r="D13" s="162"/>
      <c r="E13" s="162"/>
      <c r="F13" s="162"/>
      <c r="G13" s="162"/>
      <c r="H13" s="162"/>
      <c r="I13" s="162"/>
      <c r="J13" s="168"/>
      <c r="K13" s="169"/>
      <c r="L13" s="163"/>
      <c r="M13" s="163"/>
      <c r="N13" s="163"/>
      <c r="O13" s="163"/>
      <c r="P13" s="163"/>
      <c r="Q13" s="163"/>
      <c r="R13" s="163"/>
      <c r="S13" s="163"/>
      <c r="T13" s="163"/>
      <c r="U13" s="163"/>
      <c r="V13" s="173"/>
      <c r="W13" s="171"/>
    </row>
    <row r="14" spans="1:23" ht="22.5" customHeight="1" thickBot="1" x14ac:dyDescent="0.2">
      <c r="A14" s="598" t="s">
        <v>263</v>
      </c>
      <c r="B14" s="598"/>
      <c r="C14" s="598"/>
      <c r="D14" s="598"/>
      <c r="E14" s="162"/>
      <c r="F14" s="162"/>
      <c r="G14" s="162"/>
      <c r="H14" s="162"/>
      <c r="I14" s="162"/>
      <c r="J14" s="168"/>
      <c r="K14" s="169"/>
      <c r="L14" s="163"/>
      <c r="M14" s="163"/>
      <c r="N14" s="163"/>
      <c r="O14" s="163"/>
      <c r="P14" s="163"/>
      <c r="Q14" s="163"/>
      <c r="R14" s="163"/>
      <c r="S14" s="163"/>
      <c r="T14" s="163"/>
      <c r="U14" s="163"/>
      <c r="V14" s="173"/>
      <c r="W14" s="171"/>
    </row>
    <row r="15" spans="1:23" ht="22.5" x14ac:dyDescent="0.15">
      <c r="A15" s="599" t="s">
        <v>174</v>
      </c>
      <c r="B15" s="600"/>
      <c r="C15" s="600" t="s">
        <v>175</v>
      </c>
      <c r="D15" s="601"/>
      <c r="E15" s="162"/>
      <c r="F15" s="162"/>
      <c r="G15" s="162"/>
      <c r="H15" s="162"/>
      <c r="I15" s="162"/>
      <c r="J15" s="168"/>
      <c r="K15" s="169"/>
      <c r="L15" s="170"/>
      <c r="M15" s="170"/>
      <c r="N15" s="170"/>
      <c r="O15" s="170"/>
      <c r="P15" s="170"/>
      <c r="Q15" s="170"/>
      <c r="R15" s="170"/>
      <c r="S15" s="170"/>
      <c r="T15" s="170"/>
      <c r="U15" s="170"/>
      <c r="V15" s="170"/>
      <c r="W15" s="171"/>
    </row>
    <row r="16" spans="1:23" ht="30" customHeight="1" thickBot="1" x14ac:dyDescent="0.2">
      <c r="A16" s="602">
        <f>入力シート!E51</f>
        <v>0</v>
      </c>
      <c r="B16" s="603"/>
      <c r="C16" s="181">
        <f>入力シート!I51</f>
        <v>0</v>
      </c>
      <c r="D16" s="273" t="s">
        <v>191</v>
      </c>
      <c r="E16" s="162"/>
      <c r="F16" s="162"/>
      <c r="G16" s="162"/>
      <c r="H16" s="162"/>
      <c r="I16" s="162"/>
      <c r="J16" s="168"/>
      <c r="K16" s="169"/>
      <c r="L16" s="170"/>
      <c r="M16" s="170"/>
      <c r="N16" s="170"/>
      <c r="O16" s="170"/>
      <c r="P16" s="170"/>
      <c r="Q16" s="170"/>
      <c r="R16" s="170"/>
      <c r="S16" s="170"/>
      <c r="T16" s="170"/>
      <c r="U16" s="170"/>
      <c r="V16" s="170"/>
      <c r="W16" s="171"/>
    </row>
    <row r="17" spans="1:23" ht="23.25" thickBot="1" x14ac:dyDescent="0.2">
      <c r="A17" s="162"/>
      <c r="B17" s="162"/>
      <c r="C17" s="162"/>
      <c r="D17" s="162"/>
      <c r="E17" s="162"/>
      <c r="F17" s="162"/>
      <c r="G17" s="162"/>
      <c r="H17" s="162"/>
      <c r="I17" s="162"/>
      <c r="J17" s="168"/>
      <c r="K17" s="169"/>
      <c r="L17" s="170"/>
      <c r="M17" s="170"/>
      <c r="N17" s="170"/>
      <c r="O17" s="170"/>
      <c r="P17" s="170"/>
      <c r="Q17" s="170"/>
      <c r="R17" s="170"/>
      <c r="S17" s="170"/>
      <c r="T17" s="170"/>
      <c r="U17" s="170"/>
      <c r="V17" s="170"/>
      <c r="W17" s="171"/>
    </row>
    <row r="18" spans="1:23" ht="20.25" customHeight="1" x14ac:dyDescent="0.15">
      <c r="A18" s="609" t="s">
        <v>176</v>
      </c>
      <c r="B18" s="610"/>
      <c r="C18" s="610"/>
      <c r="D18" s="611"/>
      <c r="E18" s="162"/>
      <c r="F18" s="162"/>
      <c r="G18" s="162"/>
      <c r="H18" s="162"/>
      <c r="I18" s="162"/>
      <c r="J18" s="168"/>
      <c r="K18" s="169"/>
      <c r="L18" s="170"/>
      <c r="M18" s="170"/>
      <c r="N18" s="170"/>
      <c r="O18" s="170"/>
      <c r="P18" s="170"/>
      <c r="Q18" s="170"/>
      <c r="R18" s="170"/>
      <c r="S18" s="170"/>
      <c r="T18" s="170"/>
      <c r="U18" s="170"/>
      <c r="V18" s="170"/>
      <c r="W18" s="171"/>
    </row>
    <row r="19" spans="1:23" ht="30" customHeight="1" thickBot="1" x14ac:dyDescent="0.2">
      <c r="A19" s="564" t="str">
        <f>"□"&amp;入力シート!I55</f>
        <v>□</v>
      </c>
      <c r="B19" s="565"/>
      <c r="C19" s="565"/>
      <c r="D19" s="566"/>
      <c r="E19" s="162"/>
      <c r="F19" s="162"/>
      <c r="G19" s="162"/>
      <c r="H19" s="162"/>
      <c r="I19" s="162"/>
      <c r="J19" s="174"/>
      <c r="K19" s="175"/>
      <c r="L19" s="176"/>
      <c r="M19" s="176"/>
      <c r="N19" s="176"/>
      <c r="O19" s="176"/>
      <c r="P19" s="176"/>
      <c r="Q19" s="176"/>
      <c r="R19" s="176"/>
      <c r="S19" s="176"/>
      <c r="T19" s="176"/>
      <c r="U19" s="176"/>
      <c r="V19" s="176"/>
      <c r="W19" s="177"/>
    </row>
    <row r="20" spans="1:23" ht="22.5" x14ac:dyDescent="0.15">
      <c r="A20" s="162"/>
      <c r="B20" s="162"/>
      <c r="C20" s="162"/>
      <c r="D20" s="162"/>
      <c r="E20" s="162"/>
      <c r="F20" s="162"/>
      <c r="G20" s="162"/>
      <c r="H20" s="162"/>
      <c r="I20" s="162"/>
      <c r="W20" s="170"/>
    </row>
    <row r="21" spans="1:23" ht="23.25" customHeight="1" thickBot="1" x14ac:dyDescent="0.2">
      <c r="A21" s="151" t="s">
        <v>259</v>
      </c>
      <c r="B21" s="162"/>
      <c r="C21" s="162"/>
      <c r="D21" s="162"/>
      <c r="E21" s="162"/>
      <c r="F21" s="162"/>
      <c r="G21" s="162"/>
      <c r="H21" s="162"/>
      <c r="I21" s="162"/>
      <c r="J21" s="359" t="s">
        <v>177</v>
      </c>
      <c r="K21" s="151"/>
      <c r="Q21" s="151" t="s">
        <v>178</v>
      </c>
      <c r="W21" s="170"/>
    </row>
    <row r="22" spans="1:23" ht="21.95" customHeight="1" thickBot="1" x14ac:dyDescent="0.2">
      <c r="A22" s="567" t="s">
        <v>180</v>
      </c>
      <c r="B22" s="568"/>
      <c r="C22" s="569"/>
      <c r="D22" s="570" t="s">
        <v>181</v>
      </c>
      <c r="E22" s="568"/>
      <c r="F22" s="568"/>
      <c r="G22" s="571" t="s">
        <v>182</v>
      </c>
      <c r="H22" s="572"/>
      <c r="J22" s="573" t="s">
        <v>183</v>
      </c>
      <c r="K22" s="574"/>
      <c r="L22" s="574"/>
      <c r="M22" s="575"/>
      <c r="N22" s="573" t="s">
        <v>184</v>
      </c>
      <c r="O22" s="575"/>
      <c r="Q22" s="505" t="s">
        <v>61</v>
      </c>
      <c r="R22" s="506"/>
      <c r="S22" s="506"/>
      <c r="T22" s="506"/>
      <c r="U22" s="506"/>
      <c r="V22" s="506"/>
      <c r="W22" s="507"/>
    </row>
    <row r="23" spans="1:23" ht="21.95" customHeight="1" x14ac:dyDescent="0.15">
      <c r="A23" s="529" t="str">
        <f>"施設名："&amp;入力シート!C93</f>
        <v>施設名：</v>
      </c>
      <c r="B23" s="530"/>
      <c r="C23" s="531"/>
      <c r="D23" s="532" t="str">
        <f>"□"&amp;入力シート!C105</f>
        <v>□</v>
      </c>
      <c r="E23" s="530"/>
      <c r="F23" s="530"/>
      <c r="G23" s="532" t="str">
        <f>"□"&amp;入力シート!C107</f>
        <v>□</v>
      </c>
      <c r="H23" s="533"/>
      <c r="J23" s="375" t="s">
        <v>185</v>
      </c>
      <c r="K23" s="576" t="str">
        <f>入力シート!B135</f>
        <v>①利用者の家族（保護者）の連絡</v>
      </c>
      <c r="L23" s="577"/>
      <c r="M23" s="578"/>
      <c r="N23" s="579">
        <f>入力シート!G135</f>
        <v>20</v>
      </c>
      <c r="O23" s="580"/>
      <c r="Q23" s="508" t="s">
        <v>18</v>
      </c>
      <c r="R23" s="511" t="str">
        <f>IF(入力シート!C235="有",""&amp;入力シート!B235&amp;IF(入力シート!G235&lt;&gt;"",入力シート!G235&amp;入力シート!I235,""),"")&amp;IF(入力シート!C237="有","、"&amp;入力シート!B237&amp;IF(入力シート!G237&lt;&gt;"",入力シート!G237&amp;入力シート!I237,""),"")&amp;IF(入力シート!C239="有","、"&amp;入力シート!B239&amp;IF(入力シート!G239&lt;&gt;"",入力シート!G239&amp;入力シート!I239,""),"")&amp;IF(入力シート!C241="有","、"&amp;入力シート!B241&amp;IF(入力シート!G241&lt;&gt;"",入力シート!G241&amp;入力シート!I241,""),"")&amp;IF(入力シート!C243="有","、"&amp;入力シート!B243&amp;IF(入力シート!G243&lt;&gt;"",入力シート!G243&amp;入力シート!I243,""),"")&amp;IF(入力シート!C245="有","、"&amp;入力シート!B245&amp;IF(入力シート!G245&lt;&gt;"",入力シート!G245&amp;入力シート!I245,""),"")&amp;IF(入力シート!C247="有","、"&amp;入力シート!B247&amp;IF(入力シート!G247&lt;&gt;"",入力シート!G247&amp;入力シート!I247,""),"")&amp;IF(入力シート!C249&lt;&gt;"","、"&amp;入力シート!C249,"")</f>
        <v>□テレビ3台、□ラジオ5器、□タブレット端末2台、□ファックス1台、□携帯電話5台、□携帯電話用バッテリー3個、□乾電池20個</v>
      </c>
      <c r="S23" s="512"/>
      <c r="T23" s="512"/>
      <c r="U23" s="512"/>
      <c r="V23" s="512"/>
      <c r="W23" s="513"/>
    </row>
    <row r="24" spans="1:23" ht="21.95" customHeight="1" thickBot="1" x14ac:dyDescent="0.2">
      <c r="A24" s="604" t="str">
        <f>"階層："&amp;入力シート!C97&amp;"階"</f>
        <v>階層：階</v>
      </c>
      <c r="B24" s="605"/>
      <c r="C24" s="606"/>
      <c r="D24" s="276" t="s">
        <v>268</v>
      </c>
      <c r="E24" s="401">
        <f>入力シート!G105</f>
        <v>0</v>
      </c>
      <c r="F24" s="275" t="s">
        <v>191</v>
      </c>
      <c r="G24" s="607"/>
      <c r="H24" s="608"/>
      <c r="J24" s="376"/>
      <c r="K24" s="576" t="str">
        <f>入力シート!B137</f>
        <v>②利用者の家族（保護者）への受渡し</v>
      </c>
      <c r="L24" s="577"/>
      <c r="M24" s="578"/>
      <c r="N24" s="579" t="str">
        <f>入力シート!G137</f>
        <v>随時</v>
      </c>
      <c r="O24" s="580"/>
      <c r="Q24" s="509"/>
      <c r="R24" s="514"/>
      <c r="S24" s="515"/>
      <c r="T24" s="515"/>
      <c r="U24" s="515"/>
      <c r="V24" s="515"/>
      <c r="W24" s="516"/>
    </row>
    <row r="25" spans="1:23" ht="21.95" customHeight="1" x14ac:dyDescent="0.15">
      <c r="A25" s="529" t="str">
        <f>IF(入力シート!C111&lt;1,"","施設名："&amp;入力シート!C111)</f>
        <v/>
      </c>
      <c r="B25" s="530"/>
      <c r="C25" s="531"/>
      <c r="D25" s="532" t="str">
        <f>IF(入力シート!C111&lt;1,"","□"&amp;入力シート!C123)</f>
        <v/>
      </c>
      <c r="E25" s="530"/>
      <c r="F25" s="530"/>
      <c r="G25" s="532" t="str">
        <f>IF(入力シート!C111&lt;1,"","□"&amp;入力シート!C125)</f>
        <v/>
      </c>
      <c r="H25" s="533"/>
      <c r="J25" s="376"/>
      <c r="K25" s="576" t="str">
        <f>入力シート!B139</f>
        <v>③避難路の安全確保</v>
      </c>
      <c r="L25" s="577"/>
      <c r="M25" s="578"/>
      <c r="N25" s="579">
        <f>入力シート!G139</f>
        <v>10</v>
      </c>
      <c r="O25" s="580"/>
      <c r="Q25" s="510"/>
      <c r="R25" s="517"/>
      <c r="S25" s="518"/>
      <c r="T25" s="518"/>
      <c r="U25" s="518"/>
      <c r="V25" s="518"/>
      <c r="W25" s="519"/>
    </row>
    <row r="26" spans="1:23" ht="21.95" customHeight="1" thickBot="1" x14ac:dyDescent="0.2">
      <c r="A26" s="604" t="str">
        <f>IF(入力シート!C111&lt;1,"","階層："&amp;入力シート!C115&amp;"階")</f>
        <v/>
      </c>
      <c r="B26" s="605"/>
      <c r="C26" s="606"/>
      <c r="D26" s="276" t="str">
        <f>IF(入力シート!C123="区域内","□浸水深","")</f>
        <v/>
      </c>
      <c r="E26" s="401" t="str">
        <f>IF(入力シート!C123="区域内",入力シート!G123,"")</f>
        <v/>
      </c>
      <c r="F26" s="275" t="str">
        <f>IF(入力シート!C123="区域内","m","")</f>
        <v/>
      </c>
      <c r="G26" s="607"/>
      <c r="H26" s="608"/>
      <c r="J26" s="376"/>
      <c r="K26" s="576" t="str">
        <f>入力シート!B141</f>
        <v>③持出し品の準備</v>
      </c>
      <c r="L26" s="577"/>
      <c r="M26" s="578"/>
      <c r="N26" s="579">
        <f>入力シート!G141</f>
        <v>10</v>
      </c>
      <c r="O26" s="580"/>
      <c r="Q26" s="178" t="s">
        <v>94</v>
      </c>
      <c r="R26" s="520" t="str">
        <f>'出力シート（避難確保計画）'!D287</f>
        <v>□従業員名簿、□利用者名簿、□携帯電話5台、□携帯電話用バッテリー3個、□拡声器1台、□懐中電灯5台、□乾電池20個</v>
      </c>
      <c r="S26" s="521"/>
      <c r="T26" s="521"/>
      <c r="U26" s="521"/>
      <c r="V26" s="521"/>
      <c r="W26" s="522"/>
    </row>
    <row r="27" spans="1:23" ht="21.95" customHeight="1" x14ac:dyDescent="0.15">
      <c r="A27" s="162"/>
      <c r="B27" s="162"/>
      <c r="C27" s="162"/>
      <c r="D27" s="162"/>
      <c r="E27" s="162"/>
      <c r="F27" s="162"/>
      <c r="G27" s="162"/>
      <c r="H27" s="162"/>
      <c r="I27" s="162"/>
      <c r="J27" s="376"/>
      <c r="K27" s="576">
        <f>入力シート!B143</f>
        <v>0</v>
      </c>
      <c r="L27" s="577"/>
      <c r="M27" s="578"/>
      <c r="N27" s="579">
        <f>入力シート!G143</f>
        <v>0</v>
      </c>
      <c r="O27" s="580"/>
      <c r="Q27" s="179"/>
      <c r="R27" s="523"/>
      <c r="S27" s="524"/>
      <c r="T27" s="524"/>
      <c r="U27" s="524"/>
      <c r="V27" s="524"/>
      <c r="W27" s="525"/>
    </row>
    <row r="28" spans="1:23" ht="21.95" customHeight="1" x14ac:dyDescent="0.15">
      <c r="A28" s="162"/>
      <c r="B28" s="162"/>
      <c r="C28" s="162"/>
      <c r="D28" s="162"/>
      <c r="E28" s="162"/>
      <c r="F28" s="162"/>
      <c r="G28" s="162"/>
      <c r="H28" s="162"/>
      <c r="I28" s="162"/>
      <c r="J28" s="376"/>
      <c r="K28" s="576">
        <f>入力シート!B145</f>
        <v>0</v>
      </c>
      <c r="L28" s="577"/>
      <c r="M28" s="578"/>
      <c r="N28" s="579">
        <f>入力シート!G145</f>
        <v>0</v>
      </c>
      <c r="O28" s="580"/>
      <c r="Q28" s="179"/>
      <c r="R28" s="526"/>
      <c r="S28" s="527"/>
      <c r="T28" s="527"/>
      <c r="U28" s="527"/>
      <c r="V28" s="527"/>
      <c r="W28" s="528"/>
    </row>
    <row r="29" spans="1:23" ht="21.95" customHeight="1" x14ac:dyDescent="0.15">
      <c r="A29" s="162"/>
      <c r="B29" s="162"/>
      <c r="C29" s="162"/>
      <c r="D29" s="162"/>
      <c r="E29" s="162"/>
      <c r="F29" s="162"/>
      <c r="G29" s="162"/>
      <c r="H29" s="162"/>
      <c r="I29" s="162"/>
      <c r="J29" s="376"/>
      <c r="K29" s="576">
        <f>入力シート!B147</f>
        <v>0</v>
      </c>
      <c r="L29" s="577"/>
      <c r="M29" s="578"/>
      <c r="N29" s="579">
        <f>入力シート!G147</f>
        <v>0</v>
      </c>
      <c r="O29" s="580"/>
      <c r="Q29" s="269" t="s">
        <v>59</v>
      </c>
      <c r="R29" s="520" t="str">
        <f>'出力シート（避難確保計画）'!D291</f>
        <v>□水6日分、□食料9日分、□寝具10人分、□防寒具10人分</v>
      </c>
      <c r="S29" s="521"/>
      <c r="T29" s="521"/>
      <c r="U29" s="521"/>
      <c r="V29" s="521"/>
      <c r="W29" s="522"/>
    </row>
    <row r="30" spans="1:23" ht="21.95" customHeight="1" x14ac:dyDescent="0.15">
      <c r="A30" s="151" t="s">
        <v>179</v>
      </c>
      <c r="B30" s="162"/>
      <c r="C30" s="162"/>
      <c r="D30" s="162"/>
      <c r="E30" s="162"/>
      <c r="F30" s="162"/>
      <c r="G30" s="162"/>
      <c r="H30" s="162"/>
      <c r="I30" s="162"/>
      <c r="J30" s="376"/>
      <c r="K30" s="576">
        <f>入力シート!B149</f>
        <v>0</v>
      </c>
      <c r="L30" s="577"/>
      <c r="M30" s="578"/>
      <c r="N30" s="579">
        <f>入力シート!G149</f>
        <v>0</v>
      </c>
      <c r="O30" s="580"/>
      <c r="Q30" s="271"/>
      <c r="R30" s="526"/>
      <c r="S30" s="527"/>
      <c r="T30" s="527"/>
      <c r="U30" s="527"/>
      <c r="V30" s="527"/>
      <c r="W30" s="528"/>
    </row>
    <row r="31" spans="1:23" ht="21.95" customHeight="1" x14ac:dyDescent="0.15">
      <c r="A31" s="162"/>
      <c r="B31" s="162"/>
      <c r="C31" s="162"/>
      <c r="D31" s="162"/>
      <c r="E31" s="162"/>
      <c r="F31" s="162"/>
      <c r="G31" s="162"/>
      <c r="H31" s="162"/>
      <c r="I31" s="162"/>
      <c r="J31" s="376"/>
      <c r="K31" s="576">
        <f>入力シート!B151</f>
        <v>0</v>
      </c>
      <c r="L31" s="577"/>
      <c r="M31" s="578"/>
      <c r="N31" s="579">
        <f>入力シート!G151</f>
        <v>0</v>
      </c>
      <c r="O31" s="580"/>
      <c r="Q31" s="269" t="s">
        <v>401</v>
      </c>
      <c r="R31" s="520" t="str">
        <f>'出力シート（避難確保計画）'!D293</f>
        <v>□おむつ・おしりふき100枚、□常備薬3日分</v>
      </c>
      <c r="S31" s="521"/>
      <c r="T31" s="521"/>
      <c r="U31" s="521"/>
      <c r="V31" s="521"/>
      <c r="W31" s="522"/>
    </row>
    <row r="32" spans="1:23" ht="21.95" customHeight="1" x14ac:dyDescent="0.15">
      <c r="A32" s="162"/>
      <c r="B32" s="162"/>
      <c r="C32" s="162"/>
      <c r="D32" s="162"/>
      <c r="E32" s="162"/>
      <c r="F32" s="162"/>
      <c r="G32" s="162"/>
      <c r="H32" s="162"/>
      <c r="I32" s="162"/>
      <c r="J32" s="376"/>
      <c r="K32" s="576">
        <f>入力シート!B153</f>
        <v>0</v>
      </c>
      <c r="L32" s="577"/>
      <c r="M32" s="578"/>
      <c r="N32" s="579">
        <f>入力シート!G153</f>
        <v>0</v>
      </c>
      <c r="O32" s="580"/>
      <c r="Q32" s="270"/>
      <c r="R32" s="523"/>
      <c r="S32" s="524"/>
      <c r="T32" s="524"/>
      <c r="U32" s="524"/>
      <c r="V32" s="524"/>
      <c r="W32" s="525"/>
    </row>
    <row r="33" spans="1:23" ht="21.95" customHeight="1" x14ac:dyDescent="0.15">
      <c r="B33" s="162"/>
      <c r="C33" s="162"/>
      <c r="D33" s="162"/>
      <c r="E33" s="162"/>
      <c r="F33" s="162"/>
      <c r="G33" s="162"/>
      <c r="H33" s="162"/>
      <c r="I33" s="162"/>
      <c r="J33" s="376"/>
      <c r="K33" s="582" t="s">
        <v>326</v>
      </c>
      <c r="L33" s="626"/>
      <c r="M33" s="627"/>
      <c r="N33" s="579">
        <f>入力シート!G156</f>
        <v>50</v>
      </c>
      <c r="O33" s="580"/>
      <c r="Q33" s="271"/>
      <c r="R33" s="526"/>
      <c r="S33" s="527"/>
      <c r="T33" s="527"/>
      <c r="U33" s="527"/>
      <c r="V33" s="527"/>
      <c r="W33" s="528"/>
    </row>
    <row r="34" spans="1:23" ht="21.95" customHeight="1" x14ac:dyDescent="0.15">
      <c r="B34" s="162"/>
      <c r="C34" s="162"/>
      <c r="D34" s="162"/>
      <c r="E34" s="162"/>
      <c r="F34" s="162"/>
      <c r="G34" s="162"/>
      <c r="H34" s="162"/>
      <c r="I34" s="162"/>
      <c r="J34" s="385" t="s">
        <v>186</v>
      </c>
      <c r="K34" s="386"/>
      <c r="L34" s="386"/>
      <c r="M34" s="386"/>
      <c r="N34" s="584">
        <f>入力シート!G99</f>
        <v>0</v>
      </c>
      <c r="O34" s="585"/>
      <c r="Q34" s="269" t="s">
        <v>324</v>
      </c>
      <c r="R34" s="520" t="str">
        <f>'出力シート（避難確保計画）'!D295</f>
        <v>□ウエットティッシュ100枚、□ゴミ袋50枚、□タオル10枚、□ミルク、□簡易マット</v>
      </c>
      <c r="S34" s="521"/>
      <c r="T34" s="521"/>
      <c r="U34" s="521"/>
      <c r="V34" s="521"/>
      <c r="W34" s="522"/>
    </row>
    <row r="35" spans="1:23" ht="21.95" customHeight="1" thickBot="1" x14ac:dyDescent="0.2">
      <c r="A35" s="162"/>
      <c r="B35" s="162"/>
      <c r="C35" s="162"/>
      <c r="D35" s="162"/>
      <c r="E35" s="162"/>
      <c r="F35" s="162"/>
      <c r="G35" s="162"/>
      <c r="H35" s="162"/>
      <c r="I35" s="162"/>
      <c r="J35" s="387" t="s">
        <v>187</v>
      </c>
      <c r="K35" s="388">
        <f>入力シート!C93</f>
        <v>0</v>
      </c>
      <c r="L35" s="388"/>
      <c r="M35" s="388"/>
      <c r="N35" s="231"/>
      <c r="O35" s="232"/>
      <c r="Q35" s="180"/>
      <c r="R35" s="547"/>
      <c r="S35" s="548"/>
      <c r="T35" s="548"/>
      <c r="U35" s="548"/>
      <c r="V35" s="548"/>
      <c r="W35" s="549"/>
    </row>
    <row r="36" spans="1:23" ht="21.95" customHeight="1" thickBot="1" x14ac:dyDescent="0.2">
      <c r="A36" s="162"/>
      <c r="B36" s="162"/>
      <c r="C36" s="162"/>
      <c r="D36" s="162"/>
      <c r="E36" s="162"/>
      <c r="F36" s="162"/>
      <c r="G36" s="162"/>
      <c r="H36" s="162"/>
      <c r="I36" s="162"/>
      <c r="J36" s="387" t="s">
        <v>188</v>
      </c>
      <c r="K36" s="170">
        <f>入力シート!C99</f>
        <v>0</v>
      </c>
      <c r="L36" s="170" t="s">
        <v>213</v>
      </c>
      <c r="M36" s="170"/>
      <c r="N36" s="231"/>
      <c r="O36" s="232"/>
    </row>
    <row r="37" spans="1:23" ht="21.95" customHeight="1" thickBot="1" x14ac:dyDescent="0.2">
      <c r="A37" s="162"/>
      <c r="B37" s="162"/>
      <c r="C37" s="162"/>
      <c r="D37" s="162"/>
      <c r="E37" s="162"/>
      <c r="F37" s="162"/>
      <c r="G37" s="162"/>
      <c r="H37" s="162"/>
      <c r="I37" s="162"/>
      <c r="J37" s="387" t="s">
        <v>189</v>
      </c>
      <c r="K37" s="170" t="str">
        <f>IF(入力シート!G101&gt;0,"□徒歩","")</f>
        <v/>
      </c>
      <c r="L37" s="170"/>
      <c r="M37" s="388"/>
      <c r="N37" s="591">
        <f>入力シート!G101</f>
        <v>0</v>
      </c>
      <c r="O37" s="592"/>
      <c r="Q37" s="538" t="s">
        <v>62</v>
      </c>
      <c r="R37" s="539"/>
      <c r="S37" s="539"/>
      <c r="T37" s="539"/>
      <c r="U37" s="539"/>
      <c r="V37" s="539"/>
      <c r="W37" s="540"/>
    </row>
    <row r="38" spans="1:23" ht="21.95" customHeight="1" x14ac:dyDescent="0.15">
      <c r="A38" s="162"/>
      <c r="B38" s="162"/>
      <c r="C38" s="162"/>
      <c r="D38" s="162"/>
      <c r="E38" s="162"/>
      <c r="F38" s="162"/>
      <c r="G38" s="162"/>
      <c r="H38" s="162"/>
      <c r="I38" s="162"/>
      <c r="J38" s="383"/>
      <c r="K38" s="384" t="str">
        <f>IF(入力シート!G103&gt;0,"□車両","")</f>
        <v/>
      </c>
      <c r="L38" s="384">
        <f>入力シート!G103</f>
        <v>0</v>
      </c>
      <c r="M38" s="384" t="s">
        <v>321</v>
      </c>
      <c r="N38" s="593"/>
      <c r="O38" s="594"/>
      <c r="Q38" s="541" t="str">
        <f>'出力シート（避難確保計画）'!B299</f>
        <v>□土のう20個、□止水板1台</v>
      </c>
      <c r="R38" s="542"/>
      <c r="S38" s="542"/>
      <c r="T38" s="542"/>
      <c r="U38" s="542"/>
      <c r="V38" s="542"/>
      <c r="W38" s="543"/>
    </row>
    <row r="39" spans="1:23" ht="21.95" customHeight="1" thickBot="1" x14ac:dyDescent="0.2">
      <c r="A39" s="162"/>
      <c r="B39" s="162"/>
      <c r="C39" s="162"/>
      <c r="D39" s="162"/>
      <c r="E39" s="162"/>
      <c r="F39" s="162"/>
      <c r="G39" s="162"/>
      <c r="H39" s="162"/>
      <c r="I39" s="162"/>
      <c r="J39" s="581" t="s">
        <v>190</v>
      </c>
      <c r="K39" s="581"/>
      <c r="L39" s="581"/>
      <c r="M39" s="582"/>
      <c r="N39" s="583">
        <f>N34+N33</f>
        <v>50</v>
      </c>
      <c r="O39" s="583"/>
      <c r="Q39" s="544" t="str">
        <f>'出力シート（避難確保計画）'!B300</f>
        <v>□その他（□プランター、□ビニールシート、□ロープ）</v>
      </c>
      <c r="R39" s="545"/>
      <c r="S39" s="545"/>
      <c r="T39" s="545"/>
      <c r="U39" s="545"/>
      <c r="V39" s="545"/>
      <c r="W39" s="546"/>
    </row>
    <row r="40" spans="1:23" ht="21.95" customHeight="1" x14ac:dyDescent="0.15">
      <c r="A40" s="359" t="s">
        <v>299</v>
      </c>
    </row>
    <row r="41" spans="1:23" ht="19.5" x14ac:dyDescent="0.15">
      <c r="A41" s="191" t="s">
        <v>192</v>
      </c>
      <c r="B41" s="192"/>
      <c r="C41" s="192"/>
      <c r="D41" s="193" t="s">
        <v>193</v>
      </c>
      <c r="E41" s="194"/>
      <c r="F41" s="194"/>
      <c r="G41" s="194"/>
      <c r="H41" s="194"/>
      <c r="I41" s="194"/>
      <c r="J41" s="194"/>
      <c r="K41" s="194"/>
      <c r="L41" s="188"/>
      <c r="M41" s="213" t="s">
        <v>194</v>
      </c>
      <c r="N41" s="214" t="str">
        <f>"（"&amp;入力シート!C10&amp;"）　"</f>
        <v>（）　</v>
      </c>
      <c r="O41" s="215"/>
      <c r="P41" s="215"/>
      <c r="Q41" s="215"/>
      <c r="R41" s="215"/>
      <c r="S41" s="215"/>
      <c r="T41" s="189" t="s">
        <v>195</v>
      </c>
      <c r="U41" s="189"/>
      <c r="V41" s="189"/>
      <c r="W41" s="190"/>
    </row>
    <row r="42" spans="1:23" ht="27" customHeight="1" x14ac:dyDescent="0.15">
      <c r="A42" s="241"/>
      <c r="B42" s="242"/>
      <c r="C42" s="243"/>
      <c r="D42" s="586"/>
      <c r="E42" s="587"/>
      <c r="F42" s="588"/>
      <c r="G42" s="588"/>
      <c r="H42" s="588"/>
      <c r="I42" s="588"/>
      <c r="J42" s="588"/>
      <c r="K42" s="272"/>
      <c r="L42" s="183" t="s">
        <v>196</v>
      </c>
      <c r="M42" s="184"/>
      <c r="N42" s="184"/>
      <c r="O42" s="184"/>
      <c r="P42" s="185"/>
      <c r="Q42" s="259" t="s">
        <v>183</v>
      </c>
      <c r="R42" s="260"/>
      <c r="S42" s="260"/>
      <c r="T42" s="261"/>
      <c r="U42" s="186" t="s">
        <v>197</v>
      </c>
      <c r="V42" s="184"/>
      <c r="W42" s="187"/>
    </row>
    <row r="43" spans="1:23" ht="15.95" customHeight="1" x14ac:dyDescent="0.15">
      <c r="A43" s="277"/>
      <c r="B43" s="278"/>
      <c r="C43" s="278"/>
      <c r="D43" s="277"/>
      <c r="E43" s="278"/>
      <c r="F43" s="278"/>
      <c r="G43" s="278"/>
      <c r="H43" s="278"/>
      <c r="I43" s="278"/>
      <c r="J43" s="278"/>
      <c r="K43" s="278"/>
      <c r="L43" s="289" t="s">
        <v>238</v>
      </c>
      <c r="M43" s="556" t="str">
        <f>IF(入力シート!Y162="","","□"&amp;入力シート!Y162)</f>
        <v>□早期注意情報（警報級の可能性）</v>
      </c>
      <c r="N43" s="556"/>
      <c r="O43" s="556"/>
      <c r="P43" s="557"/>
      <c r="Q43" s="558" t="str">
        <f>IF(入力シート!Z162="","","□"&amp;入力シート!Z162)</f>
        <v>□防災情報の収集(10分)</v>
      </c>
      <c r="R43" s="559"/>
      <c r="S43" s="559"/>
      <c r="T43" s="560"/>
      <c r="U43" s="561" t="str">
        <f>IF(入力シート!AA162="","","□"&amp;入力シート!AA162)</f>
        <v>□全員</v>
      </c>
      <c r="V43" s="562"/>
      <c r="W43" s="563"/>
    </row>
    <row r="44" spans="1:23" ht="15.95" customHeight="1" x14ac:dyDescent="0.15">
      <c r="A44" s="277"/>
      <c r="B44" s="278"/>
      <c r="C44" s="278"/>
      <c r="D44" s="277"/>
      <c r="E44" s="278"/>
      <c r="F44" s="278"/>
      <c r="G44" s="278"/>
      <c r="H44" s="278"/>
      <c r="I44" s="278"/>
      <c r="J44" s="278"/>
      <c r="K44" s="278"/>
      <c r="L44" s="289" t="s">
        <v>225</v>
      </c>
      <c r="M44" s="536" t="str">
        <f>IF(入力シート!Y163="","","□"&amp;入力シート!Y163)</f>
        <v>□警戒レベル１"心構えを高める"</v>
      </c>
      <c r="N44" s="536"/>
      <c r="O44" s="536"/>
      <c r="P44" s="537"/>
      <c r="Q44" s="550" t="str">
        <f>IF(入力シート!Z166="","","□"&amp;入力シート!Z166)</f>
        <v/>
      </c>
      <c r="R44" s="551"/>
      <c r="S44" s="551"/>
      <c r="T44" s="552"/>
      <c r="U44" s="553" t="str">
        <f>IF(入力シート!AA166="","","□"&amp;入力シート!AA166)</f>
        <v/>
      </c>
      <c r="V44" s="554"/>
      <c r="W44" s="555"/>
    </row>
    <row r="45" spans="1:23" ht="15.95" customHeight="1" x14ac:dyDescent="0.15">
      <c r="A45" s="277"/>
      <c r="B45" s="278"/>
      <c r="C45" s="278"/>
      <c r="D45" s="277"/>
      <c r="E45" s="278"/>
      <c r="F45" s="278"/>
      <c r="G45" s="278"/>
      <c r="H45" s="278"/>
      <c r="I45" s="278"/>
      <c r="J45" s="278"/>
      <c r="K45" s="278"/>
      <c r="L45" s="289" t="s">
        <v>226</v>
      </c>
      <c r="M45" s="536" t="str">
        <f>IF(入力シート!Y164="","","□"&amp;入力シート!Y164)</f>
        <v/>
      </c>
      <c r="N45" s="536"/>
      <c r="O45" s="536"/>
      <c r="P45" s="537"/>
      <c r="Q45" s="550" t="str">
        <f>IF(入力シート!Z167="","","□"&amp;入力シート!Z167)</f>
        <v/>
      </c>
      <c r="R45" s="551"/>
      <c r="S45" s="551"/>
      <c r="T45" s="552"/>
      <c r="U45" s="553" t="str">
        <f>IF(入力シート!AA167="","","□"&amp;入力シート!AA167)</f>
        <v/>
      </c>
      <c r="V45" s="554"/>
      <c r="W45" s="555"/>
    </row>
    <row r="46" spans="1:23" ht="15.95" customHeight="1" x14ac:dyDescent="0.15">
      <c r="A46" s="277"/>
      <c r="B46" s="278"/>
      <c r="C46" s="278"/>
      <c r="D46" s="277"/>
      <c r="E46" s="278"/>
      <c r="F46" s="278"/>
      <c r="G46" s="278"/>
      <c r="H46" s="278"/>
      <c r="I46" s="278"/>
      <c r="J46" s="278"/>
      <c r="K46" s="278"/>
      <c r="L46" s="289" t="s">
        <v>239</v>
      </c>
      <c r="M46" s="536" t="str">
        <f>IF(入力シート!Y165="","","□"&amp;入力シート!Y165)</f>
        <v/>
      </c>
      <c r="N46" s="536"/>
      <c r="O46" s="536"/>
      <c r="P46" s="537"/>
      <c r="Q46" s="550" t="str">
        <f>IF(入力シート!Z168="","","□"&amp;入力シート!Z168)</f>
        <v/>
      </c>
      <c r="R46" s="551"/>
      <c r="S46" s="551"/>
      <c r="T46" s="552"/>
      <c r="U46" s="553" t="str">
        <f>IF(入力シート!AA168="","","□"&amp;入力シート!AA168)</f>
        <v/>
      </c>
      <c r="V46" s="554"/>
      <c r="W46" s="555"/>
    </row>
    <row r="47" spans="1:23" ht="15.95" customHeight="1" x14ac:dyDescent="0.15">
      <c r="A47" s="277"/>
      <c r="B47" s="278"/>
      <c r="C47" s="278"/>
      <c r="D47" s="277"/>
      <c r="E47" s="278"/>
      <c r="F47" s="278"/>
      <c r="G47" s="278"/>
      <c r="H47" s="278"/>
      <c r="I47" s="278"/>
      <c r="J47" s="278"/>
      <c r="K47" s="278"/>
      <c r="L47" s="289" t="s">
        <v>227</v>
      </c>
      <c r="M47" s="612" t="str">
        <f>IF(入力シート!Y166="","","□"&amp;入力シート!Y166)</f>
        <v/>
      </c>
      <c r="N47" s="612"/>
      <c r="O47" s="612"/>
      <c r="P47" s="613"/>
      <c r="Q47" s="614" t="str">
        <f>IF(入力シート!Z169="","","□"&amp;入力シート!Z169)</f>
        <v/>
      </c>
      <c r="R47" s="615"/>
      <c r="S47" s="615"/>
      <c r="T47" s="616"/>
      <c r="U47" s="617" t="str">
        <f>IF(入力シート!AA169="","","□"&amp;入力シート!AA169)</f>
        <v/>
      </c>
      <c r="V47" s="618"/>
      <c r="W47" s="619"/>
    </row>
    <row r="48" spans="1:23" ht="15.95" customHeight="1" x14ac:dyDescent="0.15">
      <c r="A48" s="241"/>
      <c r="B48" s="242"/>
      <c r="C48" s="242"/>
      <c r="D48" s="241"/>
      <c r="E48" s="242"/>
      <c r="F48" s="242"/>
      <c r="G48" s="242"/>
      <c r="H48" s="242"/>
      <c r="I48" s="242"/>
      <c r="J48" s="242"/>
      <c r="K48" s="242"/>
      <c r="L48" s="290" t="s">
        <v>228</v>
      </c>
      <c r="M48" s="589" t="str">
        <f>IF(入力シート!Y171="","","□"&amp;入力シート!Y171)</f>
        <v>□大雨注意報</v>
      </c>
      <c r="N48" s="589"/>
      <c r="O48" s="589"/>
      <c r="P48" s="590"/>
      <c r="Q48" s="621" t="str">
        <f>IF(入力シート!Z171="","","□"&amp;入力シート!Z171)</f>
        <v>□防災情報の収集(15分)</v>
      </c>
      <c r="R48" s="622"/>
      <c r="S48" s="622"/>
      <c r="T48" s="623"/>
      <c r="U48" s="621" t="str">
        <f>IF(入力シート!AA171="","","□"&amp;入力シート!AA171)</f>
        <v>□院長、施設長</v>
      </c>
      <c r="V48" s="622"/>
      <c r="W48" s="624"/>
    </row>
    <row r="49" spans="1:23" ht="15.95" customHeight="1" x14ac:dyDescent="0.15">
      <c r="A49" s="277"/>
      <c r="B49" s="278"/>
      <c r="C49" s="278"/>
      <c r="D49" s="277"/>
      <c r="E49" s="278"/>
      <c r="F49" s="278"/>
      <c r="G49" s="278"/>
      <c r="H49" s="278"/>
      <c r="I49" s="278"/>
      <c r="J49" s="278"/>
      <c r="K49" s="278"/>
      <c r="L49" s="289"/>
      <c r="M49" s="536" t="str">
        <f>IF(入力シート!Y172="","","□"&amp;入力シート!Y172)</f>
        <v>□洪水注意報</v>
      </c>
      <c r="N49" s="536"/>
      <c r="O49" s="536"/>
      <c r="P49" s="537"/>
      <c r="Q49" s="550" t="str">
        <f>IF(入力シート!Z172="","","□"&amp;入力シート!Z172)</f>
        <v>□浸水防止対策の準備(2分)</v>
      </c>
      <c r="R49" s="551"/>
      <c r="S49" s="551"/>
      <c r="T49" s="552"/>
      <c r="U49" s="550" t="str">
        <f>IF(入力シート!AA172="","","□"&amp;入力シート!AA172)</f>
        <v/>
      </c>
      <c r="V49" s="551"/>
      <c r="W49" s="620"/>
    </row>
    <row r="50" spans="1:23" ht="15.95" customHeight="1" x14ac:dyDescent="0.15">
      <c r="A50" s="277"/>
      <c r="B50" s="278"/>
      <c r="C50" s="278"/>
      <c r="D50" s="277"/>
      <c r="E50" s="278"/>
      <c r="F50" s="278"/>
      <c r="G50" s="278"/>
      <c r="H50" s="278"/>
      <c r="I50" s="278"/>
      <c r="J50" s="278"/>
      <c r="K50" s="278"/>
      <c r="L50" s="289"/>
      <c r="M50" s="536" t="str">
        <f>IF(入力シート!Y173="","","□"&amp;入力シート!Y173)</f>
        <v>□氾濫注意水位超過（火の神2.4ｍ）</v>
      </c>
      <c r="N50" s="536"/>
      <c r="O50" s="536"/>
      <c r="P50" s="537"/>
      <c r="Q50" s="550" t="str">
        <f>IF(入力シート!Z173="","","□"&amp;入力シート!Z173)</f>
        <v>□幹部職員の参集(1分)</v>
      </c>
      <c r="R50" s="551"/>
      <c r="S50" s="551"/>
      <c r="T50" s="552"/>
      <c r="U50" s="550" t="str">
        <f>IF(入力シート!AA173="","","□"&amp;入力シート!AA173)</f>
        <v/>
      </c>
      <c r="V50" s="551"/>
      <c r="W50" s="620"/>
    </row>
    <row r="51" spans="1:23" ht="15.95" customHeight="1" x14ac:dyDescent="0.15">
      <c r="A51" s="277"/>
      <c r="B51" s="278"/>
      <c r="C51" s="278"/>
      <c r="D51" s="277"/>
      <c r="E51" s="278"/>
      <c r="F51" s="278"/>
      <c r="G51" s="278"/>
      <c r="H51" s="278"/>
      <c r="I51" s="278"/>
      <c r="J51" s="278"/>
      <c r="K51" s="278"/>
      <c r="L51" s="289"/>
      <c r="M51" s="536" t="str">
        <f>IF(入力シート!Y174="","","□"&amp;入力シート!Y174)</f>
        <v>□土砂災害危険度情報「注意」</v>
      </c>
      <c r="N51" s="536"/>
      <c r="O51" s="536"/>
      <c r="P51" s="537"/>
      <c r="Q51" s="550" t="str">
        <f>IF(入力シート!Z174="","","□"&amp;入力シート!Z174)</f>
        <v>□参集職員への事前連絡(1分)</v>
      </c>
      <c r="R51" s="551"/>
      <c r="S51" s="551"/>
      <c r="T51" s="552"/>
      <c r="U51" s="550" t="str">
        <f>IF(入力シート!AA174="","","□"&amp;入力シート!AA174)</f>
        <v/>
      </c>
      <c r="V51" s="551"/>
      <c r="W51" s="620"/>
    </row>
    <row r="52" spans="1:23" ht="15.95" customHeight="1" x14ac:dyDescent="0.15">
      <c r="A52" s="277"/>
      <c r="B52" s="278"/>
      <c r="C52" s="278"/>
      <c r="D52" s="277"/>
      <c r="E52" s="278"/>
      <c r="F52" s="278"/>
      <c r="G52" s="278"/>
      <c r="H52" s="278"/>
      <c r="I52" s="278"/>
      <c r="J52" s="278"/>
      <c r="K52" s="278"/>
      <c r="L52" s="289" t="s">
        <v>225</v>
      </c>
      <c r="M52" s="536" t="str">
        <f>IF(入力シート!Y175="","","□"&amp;入力シート!Y175)</f>
        <v/>
      </c>
      <c r="N52" s="536"/>
      <c r="O52" s="536"/>
      <c r="P52" s="537"/>
      <c r="Q52" s="550" t="str">
        <f>IF(入力シート!Z175="","","□"&amp;入力シート!Z175)</f>
        <v>□持出し品のチェック(1分)</v>
      </c>
      <c r="R52" s="551"/>
      <c r="S52" s="551"/>
      <c r="T52" s="552"/>
      <c r="U52" s="550" t="str">
        <f>IF(入力シート!AA175="","","□"&amp;入力シート!AA175)</f>
        <v/>
      </c>
      <c r="V52" s="551"/>
      <c r="W52" s="620"/>
    </row>
    <row r="53" spans="1:23" ht="15.95" customHeight="1" x14ac:dyDescent="0.15">
      <c r="A53" s="277"/>
      <c r="B53" s="278"/>
      <c r="C53" s="278"/>
      <c r="D53" s="277"/>
      <c r="E53" s="278"/>
      <c r="F53" s="278"/>
      <c r="G53" s="278"/>
      <c r="H53" s="278"/>
      <c r="I53" s="278"/>
      <c r="J53" s="278"/>
      <c r="K53" s="278"/>
      <c r="L53" s="289" t="s">
        <v>226</v>
      </c>
      <c r="M53" s="536" t="str">
        <f>IF(入力シート!Y176="","","□"&amp;入力シート!Y176)</f>
        <v/>
      </c>
      <c r="N53" s="536"/>
      <c r="O53" s="536"/>
      <c r="P53" s="537"/>
      <c r="Q53" s="550" t="str">
        <f>IF(入力シート!Z176="","","□"&amp;入力シート!Z176)</f>
        <v>□避難路の確認(5分)</v>
      </c>
      <c r="R53" s="551"/>
      <c r="S53" s="551"/>
      <c r="T53" s="552"/>
      <c r="U53" s="550" t="str">
        <f>IF(入力シート!AA176="","","□"&amp;入力シート!AA176)</f>
        <v/>
      </c>
      <c r="V53" s="551"/>
      <c r="W53" s="620"/>
    </row>
    <row r="54" spans="1:23" ht="15.95" customHeight="1" x14ac:dyDescent="0.15">
      <c r="A54" s="279" t="s">
        <v>338</v>
      </c>
      <c r="B54" s="280">
        <f>入力シート!C$61</f>
        <v>0</v>
      </c>
      <c r="C54" s="278"/>
      <c r="D54" s="277"/>
      <c r="E54" s="278"/>
      <c r="F54" s="278"/>
      <c r="G54" s="278"/>
      <c r="H54" s="278"/>
      <c r="I54" s="278"/>
      <c r="J54" s="278"/>
      <c r="K54" s="278"/>
      <c r="L54" s="289" t="s">
        <v>239</v>
      </c>
      <c r="M54" s="536" t="str">
        <f>IF(入力シート!Y177="","","□"&amp;入力シート!Y177)</f>
        <v/>
      </c>
      <c r="N54" s="536"/>
      <c r="O54" s="536"/>
      <c r="P54" s="537"/>
      <c r="Q54" s="550" t="str">
        <f>IF(入力シート!Z177="","","□"&amp;入力シート!Z177)</f>
        <v>□利用者への注意喚起(10分)</v>
      </c>
      <c r="R54" s="551"/>
      <c r="S54" s="551"/>
      <c r="T54" s="552"/>
      <c r="U54" s="550" t="str">
        <f>IF(入力シート!AA177="","","□"&amp;入力シート!AA177)</f>
        <v/>
      </c>
      <c r="V54" s="551"/>
      <c r="W54" s="620"/>
    </row>
    <row r="55" spans="1:23" ht="15.95" customHeight="1" x14ac:dyDescent="0.15">
      <c r="A55" s="279" t="s">
        <v>339</v>
      </c>
      <c r="B55" s="280">
        <f>入力シート!C$63</f>
        <v>0</v>
      </c>
      <c r="C55" s="278"/>
      <c r="D55" s="277"/>
      <c r="E55" s="278"/>
      <c r="F55" s="278"/>
      <c r="G55" s="278"/>
      <c r="H55" s="278"/>
      <c r="I55" s="278"/>
      <c r="J55" s="278"/>
      <c r="K55" s="278"/>
      <c r="L55" s="289" t="s">
        <v>227</v>
      </c>
      <c r="M55" s="536" t="str">
        <f>IF(入力シート!Y178="","","□"&amp;入力シート!Y178)</f>
        <v/>
      </c>
      <c r="N55" s="536"/>
      <c r="O55" s="536"/>
      <c r="P55" s="537"/>
      <c r="Q55" s="550" t="str">
        <f>IF(入力シート!Z178="","","□"&amp;入力シート!Z178)</f>
        <v/>
      </c>
      <c r="R55" s="551"/>
      <c r="S55" s="551"/>
      <c r="T55" s="552"/>
      <c r="U55" s="550" t="str">
        <f>IF(入力シート!AA178="","","□"&amp;入力シート!AA178)</f>
        <v/>
      </c>
      <c r="V55" s="551"/>
      <c r="W55" s="620"/>
    </row>
    <row r="56" spans="1:23" ht="15.95" customHeight="1" x14ac:dyDescent="0.15">
      <c r="A56" s="279" t="s">
        <v>338</v>
      </c>
      <c r="B56" s="280">
        <f>入力シート!C$67</f>
        <v>0</v>
      </c>
      <c r="C56" s="278"/>
      <c r="D56" s="277"/>
      <c r="E56" s="278"/>
      <c r="F56" s="278"/>
      <c r="G56" s="278"/>
      <c r="H56" s="278"/>
      <c r="I56" s="278"/>
      <c r="J56" s="278"/>
      <c r="K56" s="278"/>
      <c r="L56" s="289"/>
      <c r="M56" s="536" t="str">
        <f>IF(入力シート!Y179="","","□"&amp;入力シート!Y179)</f>
        <v/>
      </c>
      <c r="N56" s="536"/>
      <c r="O56" s="536"/>
      <c r="P56" s="537"/>
      <c r="Q56" s="550" t="str">
        <f>IF(入力シート!Z179="","","□"&amp;入力シート!Z179)</f>
        <v/>
      </c>
      <c r="R56" s="551"/>
      <c r="S56" s="551"/>
      <c r="T56" s="552"/>
      <c r="U56" s="550" t="str">
        <f>IF(入力シート!AA179="","","□"&amp;入力シート!AA179)</f>
        <v/>
      </c>
      <c r="V56" s="551"/>
      <c r="W56" s="620"/>
    </row>
    <row r="57" spans="1:23" ht="15.95" customHeight="1" x14ac:dyDescent="0.15">
      <c r="A57" s="281" t="s">
        <v>339</v>
      </c>
      <c r="B57" s="282">
        <f>入力シート!C$69</f>
        <v>0</v>
      </c>
      <c r="C57" s="245"/>
      <c r="D57" s="244"/>
      <c r="E57" s="245"/>
      <c r="F57" s="245"/>
      <c r="G57" s="245"/>
      <c r="H57" s="245"/>
      <c r="I57" s="245"/>
      <c r="J57" s="245"/>
      <c r="K57" s="245"/>
      <c r="L57" s="291" t="s">
        <v>228</v>
      </c>
      <c r="M57" s="536" t="str">
        <f>IF(入力シート!Y180="","","□"&amp;入力シート!Y180)</f>
        <v/>
      </c>
      <c r="N57" s="536"/>
      <c r="O57" s="536"/>
      <c r="P57" s="537"/>
      <c r="Q57" s="550" t="str">
        <f>IF(入力シート!Z180="","","□"&amp;入力シート!Z180)</f>
        <v/>
      </c>
      <c r="R57" s="551"/>
      <c r="S57" s="551"/>
      <c r="T57" s="552"/>
      <c r="U57" s="614" t="str">
        <f>IF(入力シート!AA180="","","□"&amp;入力シート!AA180)</f>
        <v/>
      </c>
      <c r="V57" s="615"/>
      <c r="W57" s="625"/>
    </row>
    <row r="58" spans="1:23" ht="15.95" customHeight="1" x14ac:dyDescent="0.15">
      <c r="A58" s="241"/>
      <c r="B58" s="242"/>
      <c r="C58" s="242"/>
      <c r="D58" s="241"/>
      <c r="E58" s="242"/>
      <c r="F58" s="242"/>
      <c r="G58" s="242"/>
      <c r="H58" s="242"/>
      <c r="I58" s="242"/>
      <c r="J58" s="242"/>
      <c r="K58" s="242"/>
      <c r="L58" s="290" t="s">
        <v>228</v>
      </c>
      <c r="M58" s="589" t="str">
        <f>IF(入力シート!Y186="","","□"&amp;入力シート!Y186)</f>
        <v>□大雨警報</v>
      </c>
      <c r="N58" s="589"/>
      <c r="O58" s="589"/>
      <c r="P58" s="590"/>
      <c r="Q58" s="621" t="str">
        <f>IF(入力シート!Z186="","","□"&amp;入力シート!Z186)</f>
        <v>□職員の参集(20分)</v>
      </c>
      <c r="R58" s="622"/>
      <c r="S58" s="622"/>
      <c r="T58" s="623"/>
      <c r="U58" s="621" t="str">
        <f>IF(入力シート!AA186="","","□"&amp;入力シート!AA186)</f>
        <v>□院長、施設長</v>
      </c>
      <c r="V58" s="622"/>
      <c r="W58" s="624"/>
    </row>
    <row r="59" spans="1:23" ht="15.95" customHeight="1" x14ac:dyDescent="0.15">
      <c r="A59" s="277"/>
      <c r="B59" s="278"/>
      <c r="C59" s="278"/>
      <c r="D59" s="277"/>
      <c r="E59" s="278"/>
      <c r="F59" s="278"/>
      <c r="G59" s="278"/>
      <c r="H59" s="278"/>
      <c r="I59" s="278"/>
      <c r="J59" s="278"/>
      <c r="K59" s="278"/>
      <c r="L59" s="289"/>
      <c r="M59" s="536" t="str">
        <f>IF(入力シート!Y187="","","□"&amp;入力シート!Y187)</f>
        <v>□洪水警報</v>
      </c>
      <c r="N59" s="536"/>
      <c r="O59" s="536"/>
      <c r="P59" s="537"/>
      <c r="Q59" s="550" t="str">
        <f>IF(入力シート!Z187="","","□"&amp;入力シート!Z187)</f>
        <v>□土嚢の設置(20分)</v>
      </c>
      <c r="R59" s="551"/>
      <c r="S59" s="551"/>
      <c r="T59" s="552"/>
      <c r="U59" s="550" t="str">
        <f>IF(入力シート!AA187="","","□"&amp;入力シート!AA187)</f>
        <v>□各班任</v>
      </c>
      <c r="V59" s="551"/>
      <c r="W59" s="620"/>
    </row>
    <row r="60" spans="1:23" ht="15.95" customHeight="1" x14ac:dyDescent="0.15">
      <c r="A60" s="287"/>
      <c r="B60" s="288"/>
      <c r="C60" s="278"/>
      <c r="D60" s="277"/>
      <c r="E60" s="278"/>
      <c r="F60" s="278"/>
      <c r="G60" s="278"/>
      <c r="H60" s="278"/>
      <c r="I60" s="278"/>
      <c r="J60" s="278"/>
      <c r="K60" s="278"/>
      <c r="L60" s="289" t="s">
        <v>226</v>
      </c>
      <c r="M60" s="536" t="str">
        <f>IF(入力シート!Y188="","","□"&amp;入力シート!Y188)</f>
        <v>□土砂災害危険度情報「警戒」</v>
      </c>
      <c r="N60" s="536"/>
      <c r="O60" s="536"/>
      <c r="P60" s="537"/>
      <c r="Q60" s="550" t="str">
        <f>IF(入力シート!Z188="","","□"&amp;入力シート!Z188)</f>
        <v>□止水板の設置(30分)</v>
      </c>
      <c r="R60" s="551"/>
      <c r="S60" s="551"/>
      <c r="T60" s="552"/>
      <c r="U60" s="550" t="str">
        <f>IF(入力シート!AA188="","","□"&amp;入力シート!AA188)</f>
        <v>□主任</v>
      </c>
      <c r="V60" s="551"/>
      <c r="W60" s="620"/>
    </row>
    <row r="61" spans="1:23" ht="15.95" customHeight="1" x14ac:dyDescent="0.15">
      <c r="A61" s="287"/>
      <c r="B61" s="288"/>
      <c r="C61" s="278"/>
      <c r="D61" s="277"/>
      <c r="E61" s="278"/>
      <c r="F61" s="278"/>
      <c r="G61" s="278"/>
      <c r="H61" s="278"/>
      <c r="I61" s="278"/>
      <c r="J61" s="278"/>
      <c r="K61" s="278"/>
      <c r="L61" s="289" t="s">
        <v>239</v>
      </c>
      <c r="M61" s="536" t="str">
        <f>IF(入力シート!Y189="","","□"&amp;入力シート!Y189)</f>
        <v/>
      </c>
      <c r="N61" s="536"/>
      <c r="O61" s="536"/>
      <c r="P61" s="537"/>
      <c r="Q61" s="550" t="str">
        <f>IF(入力シート!Z189="","","□"&amp;入力シート!Z189)</f>
        <v>□重要備品、設備の退避(3分)</v>
      </c>
      <c r="R61" s="551"/>
      <c r="S61" s="551"/>
      <c r="T61" s="552"/>
      <c r="U61" s="550" t="str">
        <f>IF(入力シート!AA189="","","□"&amp;入力シート!AA189)</f>
        <v/>
      </c>
      <c r="V61" s="551"/>
      <c r="W61" s="620"/>
    </row>
    <row r="62" spans="1:23" ht="15.95" customHeight="1" x14ac:dyDescent="0.15">
      <c r="A62" s="287"/>
      <c r="B62" s="288"/>
      <c r="C62" s="288"/>
      <c r="D62" s="277"/>
      <c r="E62" s="278"/>
      <c r="F62" s="278"/>
      <c r="G62" s="278"/>
      <c r="H62" s="278"/>
      <c r="I62" s="278"/>
      <c r="J62" s="278"/>
      <c r="K62" s="278"/>
      <c r="L62" s="289" t="s">
        <v>227</v>
      </c>
      <c r="M62" s="536" t="str">
        <f>IF(入力シート!Y190="","","□"&amp;入力シート!Y190)</f>
        <v/>
      </c>
      <c r="N62" s="536"/>
      <c r="O62" s="536"/>
      <c r="P62" s="537"/>
      <c r="Q62" s="550" t="str">
        <f>IF(入力シート!Z190="","","□"&amp;入力シート!Z190)</f>
        <v>□利用者家族(保護者)への事前連絡(3分)</v>
      </c>
      <c r="R62" s="551"/>
      <c r="S62" s="551"/>
      <c r="T62" s="552"/>
      <c r="U62" s="550" t="str">
        <f>IF(入力シート!AA190="","","□"&amp;入力シート!AA190)</f>
        <v/>
      </c>
      <c r="V62" s="551"/>
      <c r="W62" s="620"/>
    </row>
    <row r="63" spans="1:23" ht="15.95" customHeight="1" x14ac:dyDescent="0.15">
      <c r="A63" s="287"/>
      <c r="B63" s="288"/>
      <c r="C63" s="288"/>
      <c r="D63" s="277"/>
      <c r="E63" s="278"/>
      <c r="F63" s="278"/>
      <c r="G63" s="278"/>
      <c r="H63" s="278"/>
      <c r="I63" s="278"/>
      <c r="J63" s="278"/>
      <c r="K63" s="278"/>
      <c r="L63" s="289" t="s">
        <v>228</v>
      </c>
      <c r="M63" s="536" t="str">
        <f>IF(入力シート!Y191="","","□"&amp;入力シート!Y191)</f>
        <v/>
      </c>
      <c r="N63" s="536"/>
      <c r="O63" s="536"/>
      <c r="P63" s="537"/>
      <c r="Q63" s="550" t="str">
        <f>IF(入力シート!Z191="","","□"&amp;入力シート!Z191)</f>
        <v>□利用者家族(保護者)への引渡し(3分)</v>
      </c>
      <c r="R63" s="551"/>
      <c r="S63" s="551"/>
      <c r="T63" s="552"/>
      <c r="U63" s="550" t="str">
        <f>IF(入力シート!AA191="","","□"&amp;入力シート!AA191)</f>
        <v/>
      </c>
      <c r="V63" s="551"/>
      <c r="W63" s="620"/>
    </row>
    <row r="64" spans="1:23" ht="15.95" customHeight="1" x14ac:dyDescent="0.15">
      <c r="A64" s="287"/>
      <c r="B64" s="288"/>
      <c r="C64" s="288"/>
      <c r="D64" s="277"/>
      <c r="E64" s="278"/>
      <c r="F64" s="278"/>
      <c r="G64" s="278"/>
      <c r="H64" s="278"/>
      <c r="I64" s="278"/>
      <c r="J64" s="278"/>
      <c r="K64" s="278"/>
      <c r="L64" s="289"/>
      <c r="M64" s="536" t="str">
        <f>IF(入力シート!Y192="","","□"&amp;入力シート!Y192)</f>
        <v/>
      </c>
      <c r="N64" s="536"/>
      <c r="O64" s="536"/>
      <c r="P64" s="537"/>
      <c r="Q64" s="550" t="str">
        <f>IF(入力シート!Z192="","","□"&amp;入力シート!Z192)</f>
        <v>□持出し品の準備(3分)</v>
      </c>
      <c r="R64" s="551"/>
      <c r="S64" s="551"/>
      <c r="T64" s="552"/>
      <c r="U64" s="550" t="str">
        <f>IF(入力シート!AA192="","","□"&amp;入力シート!AA192)</f>
        <v/>
      </c>
      <c r="V64" s="551"/>
      <c r="W64" s="620"/>
    </row>
    <row r="65" spans="1:23" ht="15.95" customHeight="1" x14ac:dyDescent="0.15">
      <c r="A65" s="287"/>
      <c r="B65" s="288"/>
      <c r="C65" s="288"/>
      <c r="D65" s="277"/>
      <c r="E65" s="278"/>
      <c r="F65" s="278"/>
      <c r="G65" s="278"/>
      <c r="H65" s="278"/>
      <c r="I65" s="278"/>
      <c r="J65" s="278"/>
      <c r="K65" s="278"/>
      <c r="L65" s="289"/>
      <c r="M65" s="536" t="str">
        <f>IF(入力シート!Y193="","","□"&amp;入力シート!Y193)</f>
        <v/>
      </c>
      <c r="N65" s="536"/>
      <c r="O65" s="536"/>
      <c r="P65" s="537"/>
      <c r="Q65" s="550" t="str">
        <f>IF(入力シート!Z193="","","□"&amp;入力シート!Z193)</f>
        <v>□外来診療休止の判断(3分)</v>
      </c>
      <c r="R65" s="551"/>
      <c r="S65" s="551"/>
      <c r="T65" s="552"/>
      <c r="U65" s="550" t="str">
        <f>IF(入力シート!AA193="","","□"&amp;入力シート!AA193)</f>
        <v/>
      </c>
      <c r="V65" s="551"/>
      <c r="W65" s="620"/>
    </row>
    <row r="66" spans="1:23" ht="15.95" customHeight="1" x14ac:dyDescent="0.15">
      <c r="A66" s="287"/>
      <c r="B66" s="288"/>
      <c r="C66" s="288"/>
      <c r="D66" s="277"/>
      <c r="E66" s="278"/>
      <c r="F66" s="278"/>
      <c r="G66" s="278"/>
      <c r="H66" s="278"/>
      <c r="I66" s="278"/>
      <c r="J66" s="278"/>
      <c r="K66" s="278"/>
      <c r="L66" s="289"/>
      <c r="M66" s="536" t="str">
        <f>IF(入力シート!Y194="","","□"&amp;入力シート!Y194)</f>
        <v/>
      </c>
      <c r="N66" s="536"/>
      <c r="O66" s="536"/>
      <c r="P66" s="537"/>
      <c r="Q66" s="550" t="str">
        <f>IF(入力シート!Z194="","","□"&amp;入力シート!Z194)</f>
        <v>□持出し品を車両への積込(3分)</v>
      </c>
      <c r="R66" s="551"/>
      <c r="S66" s="551"/>
      <c r="T66" s="552"/>
      <c r="U66" s="550" t="str">
        <f>IF(入力シート!AA194="","","□"&amp;入力シート!AA194)</f>
        <v/>
      </c>
      <c r="V66" s="551"/>
      <c r="W66" s="620"/>
    </row>
    <row r="67" spans="1:23" ht="15.95" customHeight="1" x14ac:dyDescent="0.15">
      <c r="A67" s="244"/>
      <c r="B67" s="245"/>
      <c r="C67" s="245"/>
      <c r="D67" s="244"/>
      <c r="E67" s="245"/>
      <c r="F67" s="245"/>
      <c r="G67" s="245"/>
      <c r="H67" s="245"/>
      <c r="I67" s="245"/>
      <c r="J67" s="245"/>
      <c r="K67" s="245"/>
      <c r="L67" s="291" t="s">
        <v>228</v>
      </c>
      <c r="M67" s="612" t="str">
        <f>IF(入力シート!Y195="","","□"&amp;入力シート!Y195)</f>
        <v/>
      </c>
      <c r="N67" s="612"/>
      <c r="O67" s="612"/>
      <c r="P67" s="613"/>
      <c r="Q67" s="614" t="str">
        <f>IF(入力シート!Z195="","","□"&amp;入力シート!Z195)</f>
        <v>□避難経路の確認(5分)</v>
      </c>
      <c r="R67" s="615"/>
      <c r="S67" s="615"/>
      <c r="T67" s="616"/>
      <c r="U67" s="614" t="str">
        <f>IF(入力シート!AA195="","","□"&amp;入力シート!AA195)</f>
        <v/>
      </c>
      <c r="V67" s="615"/>
      <c r="W67" s="625"/>
    </row>
    <row r="68" spans="1:23" ht="15.95" customHeight="1" x14ac:dyDescent="0.15">
      <c r="A68" s="277"/>
      <c r="B68" s="278"/>
      <c r="C68" s="278"/>
      <c r="D68" s="277"/>
      <c r="E68" s="278"/>
      <c r="F68" s="278"/>
      <c r="G68" s="278"/>
      <c r="H68" s="278"/>
      <c r="I68" s="278"/>
      <c r="J68" s="278"/>
      <c r="K68" s="278"/>
      <c r="L68" s="289" t="s">
        <v>226</v>
      </c>
      <c r="M68" s="536" t="str">
        <f>IF(入力シート!Y201="","","□"&amp;入力シート!Y201)</f>
        <v>□高齢者等避難（警戒レベル３）</v>
      </c>
      <c r="N68" s="536"/>
      <c r="O68" s="536"/>
      <c r="P68" s="537"/>
      <c r="Q68" s="550" t="str">
        <f>IF(入力シート!Z201="","","□"&amp;入力シート!Z201)</f>
        <v>□避難開始の判断(20分)</v>
      </c>
      <c r="R68" s="551"/>
      <c r="S68" s="551"/>
      <c r="T68" s="552"/>
      <c r="U68" s="550" t="str">
        <f>IF(入力シート!AA201="","","□"&amp;入力シート!AA201)</f>
        <v>□院長、施設長</v>
      </c>
      <c r="V68" s="551"/>
      <c r="W68" s="620"/>
    </row>
    <row r="69" spans="1:23" ht="15.95" customHeight="1" x14ac:dyDescent="0.15">
      <c r="A69" s="287" t="s">
        <v>271</v>
      </c>
      <c r="B69" s="288">
        <f>入力シート!C$61</f>
        <v>0</v>
      </c>
      <c r="C69" s="278"/>
      <c r="D69" s="277"/>
      <c r="E69" s="278"/>
      <c r="F69" s="278"/>
      <c r="G69" s="278"/>
      <c r="H69" s="278"/>
      <c r="I69" s="278"/>
      <c r="J69" s="278"/>
      <c r="K69" s="278"/>
      <c r="L69" s="289" t="s">
        <v>239</v>
      </c>
      <c r="M69" s="536" t="str">
        <f>IF(入力シート!Y202="","","□"&amp;入力シート!Y202)</f>
        <v>□避難判断水位（火の神2.6ｍ）</v>
      </c>
      <c r="N69" s="536"/>
      <c r="O69" s="536"/>
      <c r="P69" s="537"/>
      <c r="Q69" s="550" t="str">
        <f>IF(入力シート!Z202="","","□"&amp;入力シート!Z202)</f>
        <v>□避難所への移動開始(15分)</v>
      </c>
      <c r="R69" s="551"/>
      <c r="S69" s="551"/>
      <c r="T69" s="552"/>
      <c r="U69" s="550" t="str">
        <f>IF(入力シート!AA202="","","□"&amp;入力シート!AA202)</f>
        <v>□避難誘導員</v>
      </c>
      <c r="V69" s="551"/>
      <c r="W69" s="620"/>
    </row>
    <row r="70" spans="1:23" ht="15.95" customHeight="1" x14ac:dyDescent="0.15">
      <c r="A70" s="287" t="s">
        <v>272</v>
      </c>
      <c r="B70" s="288">
        <f>入力シート!C$63</f>
        <v>0</v>
      </c>
      <c r="C70" s="288"/>
      <c r="D70" s="277"/>
      <c r="E70" s="278"/>
      <c r="F70" s="278"/>
      <c r="G70" s="278"/>
      <c r="H70" s="278"/>
      <c r="I70" s="278"/>
      <c r="J70" s="278"/>
      <c r="K70" s="278"/>
      <c r="L70" s="289" t="s">
        <v>227</v>
      </c>
      <c r="M70" s="536" t="str">
        <f>IF(入力シート!Y203="","","□"&amp;入力シート!Y203)</f>
        <v/>
      </c>
      <c r="N70" s="536"/>
      <c r="O70" s="536"/>
      <c r="P70" s="537"/>
      <c r="Q70" s="550" t="str">
        <f>IF(入力シート!Z203="","","□"&amp;入力シート!Z203)</f>
        <v>□利用者家族(保護者)への避難開始連絡(15分)</v>
      </c>
      <c r="R70" s="551"/>
      <c r="S70" s="551"/>
      <c r="T70" s="552"/>
      <c r="U70" s="550" t="str">
        <f>IF(入力シート!AA203="","","□"&amp;入力シート!AA203)</f>
        <v/>
      </c>
      <c r="V70" s="551"/>
      <c r="W70" s="620"/>
    </row>
    <row r="71" spans="1:23" ht="15.95" customHeight="1" x14ac:dyDescent="0.15">
      <c r="A71" s="287" t="s">
        <v>271</v>
      </c>
      <c r="B71" s="288">
        <f>入力シート!C$67</f>
        <v>0</v>
      </c>
      <c r="C71" s="288"/>
      <c r="D71" s="277"/>
      <c r="E71" s="278"/>
      <c r="F71" s="278"/>
      <c r="G71" s="278"/>
      <c r="H71" s="278"/>
      <c r="I71" s="278"/>
      <c r="J71" s="278"/>
      <c r="K71" s="278"/>
      <c r="L71" s="289" t="s">
        <v>228</v>
      </c>
      <c r="M71" s="536" t="str">
        <f>IF(入力シート!Y204="","","□"&amp;入力シート!Y204)</f>
        <v/>
      </c>
      <c r="N71" s="536"/>
      <c r="O71" s="536"/>
      <c r="P71" s="537"/>
      <c r="Q71" s="550" t="str">
        <f>IF(入力シート!Z204="","","□"&amp;入力シート!Z204)</f>
        <v/>
      </c>
      <c r="R71" s="551"/>
      <c r="S71" s="551"/>
      <c r="T71" s="552"/>
      <c r="U71" s="550" t="str">
        <f>IF(入力シート!AA204="","","□"&amp;入力シート!AA204)</f>
        <v/>
      </c>
      <c r="V71" s="551"/>
      <c r="W71" s="620"/>
    </row>
    <row r="72" spans="1:23" ht="15.95" customHeight="1" x14ac:dyDescent="0.15">
      <c r="A72" s="287" t="s">
        <v>272</v>
      </c>
      <c r="B72" s="288">
        <f>入力シート!C$69</f>
        <v>0</v>
      </c>
      <c r="C72" s="288"/>
      <c r="D72" s="277"/>
      <c r="E72" s="278"/>
      <c r="F72" s="278"/>
      <c r="G72" s="278"/>
      <c r="H72" s="278"/>
      <c r="I72" s="278"/>
      <c r="J72" s="278"/>
      <c r="K72" s="278"/>
      <c r="L72" s="289"/>
      <c r="M72" s="536" t="str">
        <f>IF(入力シート!Y205="","","□"&amp;入力シート!Y205)</f>
        <v/>
      </c>
      <c r="N72" s="536"/>
      <c r="O72" s="536"/>
      <c r="P72" s="537"/>
      <c r="Q72" s="550" t="str">
        <f>IF(入力シート!Z205="","","□"&amp;入力シート!Z205)</f>
        <v/>
      </c>
      <c r="R72" s="551"/>
      <c r="S72" s="551"/>
      <c r="T72" s="552"/>
      <c r="U72" s="550" t="str">
        <f>IF(入力シート!AA205="","","□"&amp;入力シート!AA205)</f>
        <v/>
      </c>
      <c r="V72" s="551"/>
      <c r="W72" s="620"/>
    </row>
    <row r="73" spans="1:23" ht="15.95" customHeight="1" x14ac:dyDescent="0.15">
      <c r="A73" s="288"/>
      <c r="B73" s="288"/>
      <c r="C73" s="288"/>
      <c r="D73" s="277"/>
      <c r="E73" s="278"/>
      <c r="F73" s="278"/>
      <c r="G73" s="278"/>
      <c r="H73" s="278"/>
      <c r="I73" s="278"/>
      <c r="J73" s="278"/>
      <c r="K73" s="278"/>
      <c r="L73" s="289"/>
      <c r="M73" s="536" t="str">
        <f>IF(入力シート!Y206="","","□"&amp;入力シート!Y206)</f>
        <v/>
      </c>
      <c r="N73" s="536"/>
      <c r="O73" s="536"/>
      <c r="P73" s="537"/>
      <c r="Q73" s="550" t="str">
        <f>IF(入力シート!Z206="","","□"&amp;入力シート!Z206)</f>
        <v/>
      </c>
      <c r="R73" s="551"/>
      <c r="S73" s="551"/>
      <c r="T73" s="552"/>
      <c r="U73" s="550" t="str">
        <f>IF(入力シート!AA206="","","□"&amp;入力シート!AA206)</f>
        <v/>
      </c>
      <c r="V73" s="551"/>
      <c r="W73" s="620"/>
    </row>
    <row r="74" spans="1:23" ht="15.95" customHeight="1" x14ac:dyDescent="0.15">
      <c r="A74" s="534"/>
      <c r="B74" s="534"/>
      <c r="C74" s="535"/>
      <c r="D74" s="277"/>
      <c r="E74" s="278"/>
      <c r="F74" s="278"/>
      <c r="G74" s="278"/>
      <c r="H74" s="278"/>
      <c r="I74" s="278"/>
      <c r="J74" s="278"/>
      <c r="K74" s="278"/>
      <c r="L74" s="289"/>
      <c r="M74" s="536" t="str">
        <f>IF(入力シート!Y207="","","□"&amp;入力シート!Y207)</f>
        <v/>
      </c>
      <c r="N74" s="536"/>
      <c r="O74" s="536"/>
      <c r="P74" s="537"/>
      <c r="Q74" s="550" t="str">
        <f>IF(入力シート!Z207="","","□"&amp;入力シート!Z207)</f>
        <v/>
      </c>
      <c r="R74" s="551"/>
      <c r="S74" s="551"/>
      <c r="T74" s="552"/>
      <c r="U74" s="550" t="str">
        <f>IF(入力シート!AA207="","","□"&amp;入力シート!AA207)</f>
        <v/>
      </c>
      <c r="V74" s="551"/>
      <c r="W74" s="620"/>
    </row>
    <row r="75" spans="1:23" ht="15.95" customHeight="1" x14ac:dyDescent="0.15">
      <c r="A75" s="241"/>
      <c r="B75" s="242"/>
      <c r="C75" s="242"/>
      <c r="D75" s="241"/>
      <c r="E75" s="242"/>
      <c r="F75" s="242"/>
      <c r="G75" s="242"/>
      <c r="H75" s="242"/>
      <c r="I75" s="242"/>
      <c r="J75" s="242"/>
      <c r="K75" s="242"/>
      <c r="L75" s="290"/>
      <c r="M75" s="589" t="str">
        <f>IF(入力シート!Y212="","","□"&amp;入力シート!Y212)</f>
        <v>□避難指示（警戒レベル４）</v>
      </c>
      <c r="N75" s="589"/>
      <c r="O75" s="589"/>
      <c r="P75" s="590"/>
      <c r="Q75" s="621" t="str">
        <f>IF(入力シート!Z212="","","□"&amp;入力シート!Z212)</f>
        <v>□利用者避難完了の確認(5分)</v>
      </c>
      <c r="R75" s="622"/>
      <c r="S75" s="622"/>
      <c r="T75" s="623"/>
      <c r="U75" s="621" t="str">
        <f>IF(入力シート!AA212="","","□"&amp;入力シート!AA212)</f>
        <v>□避難誘導員</v>
      </c>
      <c r="V75" s="622"/>
      <c r="W75" s="624"/>
    </row>
    <row r="76" spans="1:23" ht="15.95" customHeight="1" x14ac:dyDescent="0.15">
      <c r="A76" s="277"/>
      <c r="B76" s="278"/>
      <c r="C76" s="278"/>
      <c r="D76" s="277"/>
      <c r="E76" s="278"/>
      <c r="F76" s="278"/>
      <c r="G76" s="278"/>
      <c r="H76" s="278"/>
      <c r="I76" s="278"/>
      <c r="J76" s="278"/>
      <c r="K76" s="278"/>
      <c r="L76" s="289"/>
      <c r="M76" s="536" t="str">
        <f>IF(入力シート!Y213="","","□"&amp;入力シート!Y213)</f>
        <v>□氾濫危険水位（火の神3.3ｍ）</v>
      </c>
      <c r="N76" s="536"/>
      <c r="O76" s="536"/>
      <c r="P76" s="537"/>
      <c r="Q76" s="550" t="str">
        <f>IF(入力シート!Z213="","","□"&amp;入力シート!Z213)</f>
        <v>□従業員の安否確認(5分)</v>
      </c>
      <c r="R76" s="551"/>
      <c r="S76" s="551"/>
      <c r="T76" s="552"/>
      <c r="U76" s="550" t="str">
        <f>IF(入力シート!AA213="","","□"&amp;入力シート!AA213)</f>
        <v/>
      </c>
      <c r="V76" s="551"/>
      <c r="W76" s="620"/>
    </row>
    <row r="77" spans="1:23" ht="15.95" customHeight="1" x14ac:dyDescent="0.15">
      <c r="A77" s="287" t="s">
        <v>271</v>
      </c>
      <c r="B77" s="288">
        <f>入力シート!C$61</f>
        <v>0</v>
      </c>
      <c r="C77" s="288"/>
      <c r="D77" s="277"/>
      <c r="E77" s="278"/>
      <c r="F77" s="278"/>
      <c r="G77" s="278"/>
      <c r="H77" s="278"/>
      <c r="I77" s="278"/>
      <c r="J77" s="278"/>
      <c r="K77" s="278"/>
      <c r="L77" s="289"/>
      <c r="M77" s="536" t="str">
        <f>IF(入力シート!Y214="","","□"&amp;入力シート!Y214)</f>
        <v>□土砂災害警戒情報</v>
      </c>
      <c r="N77" s="536"/>
      <c r="O77" s="536"/>
      <c r="P77" s="537"/>
      <c r="Q77" s="550" t="str">
        <f>IF(入力シート!Z214="","","□"&amp;入力シート!Z214)</f>
        <v>□利用者家族(保護者)への避難先連絡(15分)</v>
      </c>
      <c r="R77" s="551"/>
      <c r="S77" s="551"/>
      <c r="T77" s="552"/>
      <c r="U77" s="550" t="str">
        <f>IF(入力シート!AA214="","","□"&amp;入力シート!AA214)</f>
        <v/>
      </c>
      <c r="V77" s="551"/>
      <c r="W77" s="620"/>
    </row>
    <row r="78" spans="1:23" ht="15.95" customHeight="1" x14ac:dyDescent="0.15">
      <c r="A78" s="287" t="s">
        <v>272</v>
      </c>
      <c r="B78" s="288">
        <f>入力シート!C$63</f>
        <v>0</v>
      </c>
      <c r="C78" s="288"/>
      <c r="D78" s="277"/>
      <c r="E78" s="278"/>
      <c r="F78" s="278"/>
      <c r="G78" s="278"/>
      <c r="H78" s="278"/>
      <c r="I78" s="278"/>
      <c r="J78" s="278"/>
      <c r="K78" s="278"/>
      <c r="L78" s="289"/>
      <c r="M78" s="536" t="str">
        <f>IF(入力シート!Y215="","","□"&amp;入力シート!Y215)</f>
        <v>□土砂災害危険度情報「非常に危険」「極めて危険」</v>
      </c>
      <c r="N78" s="536"/>
      <c r="O78" s="536"/>
      <c r="P78" s="537"/>
      <c r="Q78" s="550" t="str">
        <f>IF(入力シート!Z215="","","□"&amp;入力シート!Z215)</f>
        <v>□急病人の緊急搬送要請(5分)</v>
      </c>
      <c r="R78" s="551"/>
      <c r="S78" s="551"/>
      <c r="T78" s="552"/>
      <c r="U78" s="550" t="str">
        <f>IF(入力シート!AA215="","","□"&amp;入力シート!AA215)</f>
        <v/>
      </c>
      <c r="V78" s="551"/>
      <c r="W78" s="620"/>
    </row>
    <row r="79" spans="1:23" ht="15.95" customHeight="1" x14ac:dyDescent="0.15">
      <c r="A79" s="287" t="s">
        <v>271</v>
      </c>
      <c r="B79" s="288">
        <f>入力シート!C$67</f>
        <v>0</v>
      </c>
      <c r="C79" s="288"/>
      <c r="D79" s="277"/>
      <c r="E79" s="278"/>
      <c r="F79" s="278"/>
      <c r="G79" s="278"/>
      <c r="H79" s="278"/>
      <c r="I79" s="278"/>
      <c r="J79" s="278"/>
      <c r="K79" s="278"/>
      <c r="L79" s="289" t="s">
        <v>225</v>
      </c>
      <c r="M79" s="536" t="str">
        <f>IF(入力シート!Y216="","","□"&amp;入力シート!Y216)</f>
        <v/>
      </c>
      <c r="N79" s="536"/>
      <c r="O79" s="536"/>
      <c r="P79" s="537"/>
      <c r="Q79" s="550" t="str">
        <f>IF(入力シート!Z216="","","□"&amp;入力シート!Z216)</f>
        <v/>
      </c>
      <c r="R79" s="551"/>
      <c r="S79" s="551"/>
      <c r="T79" s="552"/>
      <c r="U79" s="550" t="str">
        <f>IF(入力シート!AA216="","","□"&amp;入力シート!AA216)</f>
        <v/>
      </c>
      <c r="V79" s="551"/>
      <c r="W79" s="620"/>
    </row>
    <row r="80" spans="1:23" ht="15.95" customHeight="1" x14ac:dyDescent="0.15">
      <c r="A80" s="287" t="s">
        <v>272</v>
      </c>
      <c r="B80" s="288">
        <f>入力シート!C$69</f>
        <v>0</v>
      </c>
      <c r="C80" s="288"/>
      <c r="D80" s="277"/>
      <c r="E80" s="278"/>
      <c r="F80" s="278"/>
      <c r="G80" s="278"/>
      <c r="H80" s="278"/>
      <c r="I80" s="278"/>
      <c r="J80" s="278"/>
      <c r="K80" s="278"/>
      <c r="L80" s="289"/>
      <c r="M80" s="536" t="str">
        <f>IF(入力シート!Y217="","","□"&amp;入力シート!Y217)</f>
        <v/>
      </c>
      <c r="N80" s="536"/>
      <c r="O80" s="536"/>
      <c r="P80" s="537"/>
      <c r="Q80" s="550" t="str">
        <f>IF(入力シート!Z217="","","□"&amp;入力シート!Z217)</f>
        <v/>
      </c>
      <c r="R80" s="551"/>
      <c r="S80" s="551"/>
      <c r="T80" s="552"/>
      <c r="U80" s="550" t="str">
        <f>IF(入力シート!AA217="","","□"&amp;入力シート!AA217)</f>
        <v/>
      </c>
      <c r="V80" s="551"/>
      <c r="W80" s="620"/>
    </row>
    <row r="81" spans="1:23" ht="15.95" customHeight="1" x14ac:dyDescent="0.15">
      <c r="C81" s="288"/>
      <c r="D81" s="277"/>
      <c r="E81" s="278"/>
      <c r="F81" s="278"/>
      <c r="G81" s="278"/>
      <c r="H81" s="278"/>
      <c r="I81" s="278"/>
      <c r="J81" s="278"/>
      <c r="K81" s="278"/>
      <c r="L81" s="289"/>
      <c r="M81" s="612" t="str">
        <f>IF(入力シート!Y218="","","□"&amp;入力シート!Y218)</f>
        <v/>
      </c>
      <c r="N81" s="612"/>
      <c r="O81" s="612"/>
      <c r="P81" s="613"/>
      <c r="Q81" s="614" t="str">
        <f>IF(入力シート!Z218="","","□"&amp;入力シート!Z218)</f>
        <v/>
      </c>
      <c r="R81" s="615"/>
      <c r="S81" s="615"/>
      <c r="T81" s="616"/>
      <c r="U81" s="614" t="str">
        <f>IF(入力シート!AA218="","","□"&amp;入力シート!AA218)</f>
        <v/>
      </c>
      <c r="V81" s="615"/>
      <c r="W81" s="625"/>
    </row>
    <row r="82" spans="1:23" ht="15.95" customHeight="1" x14ac:dyDescent="0.15">
      <c r="A82" s="241"/>
      <c r="B82" s="242"/>
      <c r="C82" s="243"/>
      <c r="D82" s="242"/>
      <c r="E82" s="242"/>
      <c r="F82" s="242"/>
      <c r="G82" s="242"/>
      <c r="H82" s="242"/>
      <c r="I82" s="242"/>
      <c r="J82" s="242"/>
      <c r="K82" s="242"/>
      <c r="L82" s="290" t="s">
        <v>226</v>
      </c>
      <c r="M82" s="589" t="str">
        <f>IF(入力シート!Y223="","","□"&amp;入力シート!Y223)</f>
        <v>□特別警報（警戒レベル５）</v>
      </c>
      <c r="N82" s="589"/>
      <c r="O82" s="589"/>
      <c r="P82" s="590"/>
      <c r="Q82" s="621" t="str">
        <f>IF(入力シート!Z223="","","□"&amp;入力シート!Z223)</f>
        <v>□利用者の安全確保・体調管理(5分)</v>
      </c>
      <c r="R82" s="622"/>
      <c r="S82" s="622"/>
      <c r="T82" s="623"/>
      <c r="U82" s="621" t="str">
        <f>IF(入力シート!AA223="","","□"&amp;入力シート!AA223)</f>
        <v>□全職員</v>
      </c>
      <c r="V82" s="622"/>
      <c r="W82" s="624"/>
    </row>
    <row r="83" spans="1:23" ht="15.95" customHeight="1" x14ac:dyDescent="0.15">
      <c r="A83" s="277"/>
      <c r="B83" s="278"/>
      <c r="C83" s="283"/>
      <c r="D83" s="278"/>
      <c r="E83" s="278"/>
      <c r="F83" s="278"/>
      <c r="G83" s="278"/>
      <c r="H83" s="278"/>
      <c r="I83" s="278"/>
      <c r="J83" s="278"/>
      <c r="K83" s="278"/>
      <c r="L83" s="289" t="s">
        <v>239</v>
      </c>
      <c r="M83" s="536" t="str">
        <f>IF(入力シート!Y224="","","□"&amp;入力シート!Y224)</f>
        <v>□記録的短時間大雨情報</v>
      </c>
      <c r="N83" s="536"/>
      <c r="O83" s="536"/>
      <c r="P83" s="537"/>
      <c r="Q83" s="550" t="str">
        <f>IF(入力シート!Z224="","","□"&amp;入力シート!Z224)</f>
        <v/>
      </c>
      <c r="R83" s="551"/>
      <c r="S83" s="551"/>
      <c r="T83" s="552"/>
      <c r="U83" s="550" t="str">
        <f>IF(入力シート!AA224="","","□"&amp;入力シート!AA224)</f>
        <v/>
      </c>
      <c r="V83" s="551"/>
      <c r="W83" s="620"/>
    </row>
    <row r="84" spans="1:23" ht="15.95" customHeight="1" x14ac:dyDescent="0.15">
      <c r="A84" s="277"/>
      <c r="B84" s="278"/>
      <c r="C84" s="283"/>
      <c r="D84" s="278"/>
      <c r="E84" s="278"/>
      <c r="F84" s="278"/>
      <c r="G84" s="278"/>
      <c r="H84" s="278"/>
      <c r="I84" s="278"/>
      <c r="J84" s="278"/>
      <c r="K84" s="278"/>
      <c r="L84" s="289" t="s">
        <v>227</v>
      </c>
      <c r="M84" s="536" t="str">
        <f>IF(入力シート!Y226="","","□"&amp;入力シート!Y226)</f>
        <v/>
      </c>
      <c r="N84" s="536"/>
      <c r="O84" s="536"/>
      <c r="P84" s="537"/>
      <c r="Q84" s="550" t="str">
        <f>IF(入力シート!Z225="","","□"&amp;入力シート!Z225)</f>
        <v/>
      </c>
      <c r="R84" s="551"/>
      <c r="S84" s="551"/>
      <c r="T84" s="552"/>
      <c r="U84" s="550" t="str">
        <f>IF(入力シート!AA226="","","□"&amp;入力シート!AA226)</f>
        <v/>
      </c>
      <c r="V84" s="551"/>
      <c r="W84" s="620"/>
    </row>
    <row r="85" spans="1:23" ht="15.95" customHeight="1" x14ac:dyDescent="0.15">
      <c r="A85" s="277"/>
      <c r="B85" s="278"/>
      <c r="C85" s="283"/>
      <c r="D85" s="278"/>
      <c r="E85" s="278"/>
      <c r="F85" s="278"/>
      <c r="G85" s="278"/>
      <c r="H85" s="278"/>
      <c r="I85" s="278"/>
      <c r="J85" s="278"/>
      <c r="K85" s="278"/>
      <c r="L85" s="289" t="s">
        <v>228</v>
      </c>
      <c r="M85" s="536" t="str">
        <f>IF(入力シート!Y227="","","□"&amp;入力シート!Y227)</f>
        <v/>
      </c>
      <c r="N85" s="536"/>
      <c r="O85" s="536"/>
      <c r="P85" s="537"/>
      <c r="Q85" s="550" t="str">
        <f>IF(入力シート!Z226="","","□"&amp;入力シート!Z226)</f>
        <v/>
      </c>
      <c r="R85" s="551"/>
      <c r="S85" s="551"/>
      <c r="T85" s="552"/>
      <c r="U85" s="550" t="str">
        <f>IF(入力シート!AA227="","","□"&amp;入力シート!AA227)</f>
        <v/>
      </c>
      <c r="V85" s="551"/>
      <c r="W85" s="620"/>
    </row>
    <row r="86" spans="1:23" ht="15.95" customHeight="1" x14ac:dyDescent="0.15">
      <c r="A86" s="279"/>
      <c r="B86" s="280"/>
      <c r="C86" s="284"/>
      <c r="D86" s="313"/>
      <c r="E86" s="314"/>
      <c r="F86" s="280"/>
      <c r="G86" s="280"/>
      <c r="H86" s="280"/>
      <c r="I86" s="280"/>
      <c r="J86" s="280"/>
      <c r="K86" s="280"/>
      <c r="L86" s="279"/>
      <c r="M86" s="536" t="str">
        <f>IF(入力シート!Y228="","","□"&amp;入力シート!Y228)</f>
        <v/>
      </c>
      <c r="N86" s="536"/>
      <c r="O86" s="536"/>
      <c r="P86" s="537"/>
      <c r="Q86" s="550" t="str">
        <f>IF(入力シート!Z227="","","□"&amp;入力シート!Z227)</f>
        <v/>
      </c>
      <c r="R86" s="551"/>
      <c r="S86" s="551"/>
      <c r="T86" s="552"/>
      <c r="U86" s="550" t="str">
        <f>IF(入力シート!AA228="","","□"&amp;入力シート!AA228)</f>
        <v/>
      </c>
      <c r="V86" s="551"/>
      <c r="W86" s="620"/>
    </row>
    <row r="87" spans="1:23" ht="15.95" customHeight="1" x14ac:dyDescent="0.15">
      <c r="A87" s="281"/>
      <c r="B87" s="282"/>
      <c r="C87" s="285"/>
      <c r="D87" s="286"/>
      <c r="E87" s="282"/>
      <c r="F87" s="282"/>
      <c r="G87" s="282"/>
      <c r="H87" s="282"/>
      <c r="I87" s="282"/>
      <c r="J87" s="282"/>
      <c r="K87" s="282"/>
      <c r="L87" s="281"/>
      <c r="M87" s="612" t="str">
        <f>IF(入力シート!Y229="","","□"&amp;入力シート!Y229)</f>
        <v/>
      </c>
      <c r="N87" s="612"/>
      <c r="O87" s="612"/>
      <c r="P87" s="613"/>
      <c r="Q87" s="614" t="str">
        <f>IF(入力シート!Z228="","","□"&amp;入力シート!Z228)</f>
        <v/>
      </c>
      <c r="R87" s="615"/>
      <c r="S87" s="615"/>
      <c r="T87" s="616"/>
      <c r="U87" s="614" t="str">
        <f>IF(入力シート!AA229="","","□"&amp;入力シート!AA229)</f>
        <v/>
      </c>
      <c r="V87" s="615"/>
      <c r="W87" s="625"/>
    </row>
    <row r="88" spans="1:23" ht="15.75" customHeight="1" x14ac:dyDescent="0.15">
      <c r="A88" s="161" t="s">
        <v>270</v>
      </c>
    </row>
  </sheetData>
  <mergeCells count="199">
    <mergeCell ref="K27:M27"/>
    <mergeCell ref="K28:M28"/>
    <mergeCell ref="K29:M29"/>
    <mergeCell ref="K30:M30"/>
    <mergeCell ref="K31:M31"/>
    <mergeCell ref="K32:M32"/>
    <mergeCell ref="K33:M33"/>
    <mergeCell ref="N27:O27"/>
    <mergeCell ref="N28:O28"/>
    <mergeCell ref="N29:O29"/>
    <mergeCell ref="N30:O30"/>
    <mergeCell ref="N31:O31"/>
    <mergeCell ref="N32:O32"/>
    <mergeCell ref="Q70:T70"/>
    <mergeCell ref="U73:W73"/>
    <mergeCell ref="Q73:T73"/>
    <mergeCell ref="Q68:T68"/>
    <mergeCell ref="U68:W68"/>
    <mergeCell ref="M69:P69"/>
    <mergeCell ref="Q69:T69"/>
    <mergeCell ref="U69:W69"/>
    <mergeCell ref="U70:W70"/>
    <mergeCell ref="M71:P71"/>
    <mergeCell ref="Q71:T71"/>
    <mergeCell ref="U71:W71"/>
    <mergeCell ref="M72:P72"/>
    <mergeCell ref="Q72:T72"/>
    <mergeCell ref="U72:W72"/>
    <mergeCell ref="M87:P87"/>
    <mergeCell ref="Q87:T87"/>
    <mergeCell ref="U87:W87"/>
    <mergeCell ref="M76:P76"/>
    <mergeCell ref="Q76:T76"/>
    <mergeCell ref="U76:W76"/>
    <mergeCell ref="M77:P77"/>
    <mergeCell ref="Q77:T77"/>
    <mergeCell ref="U77:W77"/>
    <mergeCell ref="M79:P79"/>
    <mergeCell ref="Q79:T79"/>
    <mergeCell ref="U79:W79"/>
    <mergeCell ref="M86:P86"/>
    <mergeCell ref="Q86:T86"/>
    <mergeCell ref="U86:W86"/>
    <mergeCell ref="M84:P84"/>
    <mergeCell ref="M81:P81"/>
    <mergeCell ref="Q81:T81"/>
    <mergeCell ref="U81:W81"/>
    <mergeCell ref="M78:P78"/>
    <mergeCell ref="Q78:T78"/>
    <mergeCell ref="U78:W78"/>
    <mergeCell ref="M74:P74"/>
    <mergeCell ref="Q74:T74"/>
    <mergeCell ref="U74:W74"/>
    <mergeCell ref="M75:P75"/>
    <mergeCell ref="Q75:T75"/>
    <mergeCell ref="U75:W75"/>
    <mergeCell ref="Q80:T80"/>
    <mergeCell ref="U80:W80"/>
    <mergeCell ref="M85:P85"/>
    <mergeCell ref="Q85:T85"/>
    <mergeCell ref="U85:W85"/>
    <mergeCell ref="M82:P82"/>
    <mergeCell ref="Q82:T82"/>
    <mergeCell ref="U82:W82"/>
    <mergeCell ref="M83:P83"/>
    <mergeCell ref="Q83:T83"/>
    <mergeCell ref="U83:W83"/>
    <mergeCell ref="U84:W84"/>
    <mergeCell ref="Q84:T84"/>
    <mergeCell ref="M80:P80"/>
    <mergeCell ref="Q61:T61"/>
    <mergeCell ref="U61:W61"/>
    <mergeCell ref="M62:P62"/>
    <mergeCell ref="Q62:T62"/>
    <mergeCell ref="U62:W62"/>
    <mergeCell ref="Q63:T63"/>
    <mergeCell ref="U63:W63"/>
    <mergeCell ref="M67:P67"/>
    <mergeCell ref="Q67:T67"/>
    <mergeCell ref="U67:W67"/>
    <mergeCell ref="M64:P64"/>
    <mergeCell ref="Q64:T64"/>
    <mergeCell ref="U64:W64"/>
    <mergeCell ref="M65:P65"/>
    <mergeCell ref="Q65:T65"/>
    <mergeCell ref="U65:W65"/>
    <mergeCell ref="U66:W66"/>
    <mergeCell ref="M66:P66"/>
    <mergeCell ref="Q66:T66"/>
    <mergeCell ref="Q58:T58"/>
    <mergeCell ref="U58:W58"/>
    <mergeCell ref="M60:P60"/>
    <mergeCell ref="Q60:T60"/>
    <mergeCell ref="U60:W60"/>
    <mergeCell ref="Q59:T59"/>
    <mergeCell ref="U59:W59"/>
    <mergeCell ref="Q55:T55"/>
    <mergeCell ref="U55:W55"/>
    <mergeCell ref="M57:P57"/>
    <mergeCell ref="Q57:T57"/>
    <mergeCell ref="U57:W57"/>
    <mergeCell ref="M59:P59"/>
    <mergeCell ref="Q53:T53"/>
    <mergeCell ref="U53:W53"/>
    <mergeCell ref="M54:P54"/>
    <mergeCell ref="Q54:T54"/>
    <mergeCell ref="U54:W54"/>
    <mergeCell ref="Q56:T56"/>
    <mergeCell ref="U56:W56"/>
    <mergeCell ref="Q48:T48"/>
    <mergeCell ref="U48:W48"/>
    <mergeCell ref="M52:P52"/>
    <mergeCell ref="Q52:T52"/>
    <mergeCell ref="U52:W52"/>
    <mergeCell ref="U46:W46"/>
    <mergeCell ref="M47:P47"/>
    <mergeCell ref="Q47:T47"/>
    <mergeCell ref="U47:W47"/>
    <mergeCell ref="M49:P49"/>
    <mergeCell ref="M50:P50"/>
    <mergeCell ref="M51:P51"/>
    <mergeCell ref="U49:W49"/>
    <mergeCell ref="U50:W50"/>
    <mergeCell ref="U51:W51"/>
    <mergeCell ref="Q50:T50"/>
    <mergeCell ref="Q51:T51"/>
    <mergeCell ref="Q49:T49"/>
    <mergeCell ref="A2:J3"/>
    <mergeCell ref="J6:L6"/>
    <mergeCell ref="A14:D14"/>
    <mergeCell ref="A15:B15"/>
    <mergeCell ref="C15:D15"/>
    <mergeCell ref="A16:B16"/>
    <mergeCell ref="M44:P44"/>
    <mergeCell ref="M48:P48"/>
    <mergeCell ref="M55:P55"/>
    <mergeCell ref="N22:O22"/>
    <mergeCell ref="A23:C23"/>
    <mergeCell ref="D23:F23"/>
    <mergeCell ref="G23:H23"/>
    <mergeCell ref="K23:M23"/>
    <mergeCell ref="N23:O23"/>
    <mergeCell ref="A26:C26"/>
    <mergeCell ref="G26:H26"/>
    <mergeCell ref="K26:M26"/>
    <mergeCell ref="N26:O26"/>
    <mergeCell ref="A24:C24"/>
    <mergeCell ref="G24:H24"/>
    <mergeCell ref="K24:M24"/>
    <mergeCell ref="N24:O24"/>
    <mergeCell ref="A18:D18"/>
    <mergeCell ref="A19:D19"/>
    <mergeCell ref="A22:C22"/>
    <mergeCell ref="D22:F22"/>
    <mergeCell ref="G22:H22"/>
    <mergeCell ref="J22:M22"/>
    <mergeCell ref="M61:P61"/>
    <mergeCell ref="M63:P63"/>
    <mergeCell ref="M70:P70"/>
    <mergeCell ref="M68:P68"/>
    <mergeCell ref="M56:P56"/>
    <mergeCell ref="K25:M25"/>
    <mergeCell ref="N25:O25"/>
    <mergeCell ref="J39:M39"/>
    <mergeCell ref="N39:O39"/>
    <mergeCell ref="N33:O33"/>
    <mergeCell ref="N34:O34"/>
    <mergeCell ref="M45:P45"/>
    <mergeCell ref="D42:E42"/>
    <mergeCell ref="F42:G42"/>
    <mergeCell ref="H42:J42"/>
    <mergeCell ref="M53:P53"/>
    <mergeCell ref="M58:P58"/>
    <mergeCell ref="N37:O37"/>
    <mergeCell ref="N38:O38"/>
    <mergeCell ref="Q22:W22"/>
    <mergeCell ref="Q23:Q25"/>
    <mergeCell ref="R23:W25"/>
    <mergeCell ref="R26:W28"/>
    <mergeCell ref="R29:W30"/>
    <mergeCell ref="A25:C25"/>
    <mergeCell ref="D25:F25"/>
    <mergeCell ref="G25:H25"/>
    <mergeCell ref="A74:C74"/>
    <mergeCell ref="M73:P73"/>
    <mergeCell ref="Q37:W37"/>
    <mergeCell ref="Q38:W38"/>
    <mergeCell ref="Q39:W39"/>
    <mergeCell ref="R31:W33"/>
    <mergeCell ref="R34:W35"/>
    <mergeCell ref="Q44:T44"/>
    <mergeCell ref="U44:W44"/>
    <mergeCell ref="Q45:T45"/>
    <mergeCell ref="U45:W45"/>
    <mergeCell ref="M43:P43"/>
    <mergeCell ref="Q43:T43"/>
    <mergeCell ref="U43:W43"/>
    <mergeCell ref="M46:P46"/>
    <mergeCell ref="Q46:T46"/>
  </mergeCells>
  <phoneticPr fontId="8"/>
  <pageMargins left="0.59055118110236227" right="0.27559055118110237" top="0.51181102362204722" bottom="0.39370078740157483" header="0.31496062992125984" footer="0.31496062992125984"/>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sheetPr>
  <dimension ref="A1:V319"/>
  <sheetViews>
    <sheetView view="pageBreakPreview" topLeftCell="A16" zoomScale="85" zoomScaleNormal="85" zoomScaleSheetLayoutView="85" workbookViewId="0">
      <selection activeCell="E21" sqref="E21"/>
    </sheetView>
  </sheetViews>
  <sheetFormatPr defaultColWidth="9" defaultRowHeight="13.5" x14ac:dyDescent="0.15"/>
  <cols>
    <col min="1" max="10" width="9.125" style="4" customWidth="1"/>
    <col min="11" max="11" width="3" style="4" customWidth="1"/>
    <col min="12" max="12" width="13.375" style="320" customWidth="1"/>
    <col min="13" max="13" width="13.625" style="315" customWidth="1"/>
    <col min="14" max="14" width="11.75" style="315" customWidth="1"/>
    <col min="15" max="15" width="12.75" style="315" customWidth="1"/>
    <col min="16" max="16" width="10.125" style="315" customWidth="1"/>
    <col min="17" max="17" width="9.25" style="315" customWidth="1"/>
    <col min="18" max="18" width="8.625" style="315" customWidth="1"/>
    <col min="19" max="19" width="8.875" style="315" customWidth="1"/>
    <col min="20" max="20" width="10.875" style="315" customWidth="1"/>
    <col min="21" max="22" width="9" style="315" customWidth="1"/>
    <col min="23" max="26" width="9" style="4" customWidth="1"/>
    <col min="27"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662" t="s">
        <v>261</v>
      </c>
      <c r="B16" s="662"/>
      <c r="C16" s="662"/>
      <c r="D16" s="662"/>
      <c r="E16" s="662"/>
      <c r="F16" s="662"/>
      <c r="G16" s="662"/>
      <c r="H16" s="662"/>
      <c r="I16" s="662"/>
      <c r="J16" s="662"/>
      <c r="K16" s="8"/>
    </row>
    <row r="17" spans="1:11" ht="17.25" customHeight="1" x14ac:dyDescent="0.15">
      <c r="A17" s="662"/>
      <c r="B17" s="662"/>
      <c r="C17" s="662"/>
      <c r="D17" s="662"/>
      <c r="E17" s="662"/>
      <c r="F17" s="662"/>
      <c r="G17" s="662"/>
      <c r="H17" s="662"/>
      <c r="I17" s="662"/>
      <c r="J17" s="662"/>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664" t="str">
        <f>"【施設名："&amp;入力シート!C10&amp;"】"</f>
        <v>【施設名：】</v>
      </c>
      <c r="B31" s="664"/>
      <c r="C31" s="664"/>
      <c r="D31" s="664"/>
      <c r="E31" s="664"/>
      <c r="F31" s="664"/>
      <c r="G31" s="664"/>
      <c r="H31" s="664"/>
      <c r="I31" s="664"/>
      <c r="J31" s="664"/>
      <c r="K31" s="7"/>
    </row>
    <row r="32" spans="1:11" ht="17.25" customHeight="1" x14ac:dyDescent="0.15">
      <c r="A32" s="664"/>
      <c r="B32" s="664"/>
      <c r="C32" s="664"/>
      <c r="D32" s="664"/>
      <c r="E32" s="664"/>
      <c r="F32" s="664"/>
      <c r="G32" s="664"/>
      <c r="H32" s="664"/>
      <c r="I32" s="664"/>
      <c r="J32" s="664"/>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663" t="str">
        <f>入力シート!C8&amp;"年 "&amp;入力シート!E8&amp;"月　作成"</f>
        <v>年 月　作成</v>
      </c>
      <c r="B37" s="663"/>
      <c r="C37" s="663"/>
      <c r="D37" s="663"/>
      <c r="E37" s="663"/>
      <c r="F37" s="663"/>
      <c r="G37" s="663"/>
      <c r="H37" s="663"/>
      <c r="I37" s="663"/>
      <c r="J37" s="663"/>
    </row>
    <row r="38" spans="1:11" ht="17.25" customHeight="1" x14ac:dyDescent="0.15">
      <c r="A38" s="663"/>
      <c r="B38" s="663"/>
      <c r="C38" s="663"/>
      <c r="D38" s="663"/>
      <c r="E38" s="663"/>
      <c r="F38" s="663"/>
      <c r="G38" s="663"/>
      <c r="H38" s="663"/>
      <c r="I38" s="663"/>
      <c r="J38" s="663"/>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c r="J47" s="246" t="s">
        <v>229</v>
      </c>
    </row>
    <row r="48" spans="1:11" ht="17.25" x14ac:dyDescent="0.15">
      <c r="A48" s="650" t="s">
        <v>2</v>
      </c>
      <c r="B48" s="650"/>
      <c r="C48" s="650"/>
      <c r="D48" s="650"/>
      <c r="E48" s="650"/>
      <c r="F48" s="650"/>
      <c r="G48" s="650"/>
      <c r="H48" s="650"/>
      <c r="I48" s="650"/>
      <c r="J48" s="650"/>
      <c r="K48" s="10"/>
    </row>
    <row r="49" spans="1:22" ht="17.25" customHeight="1" x14ac:dyDescent="0.15">
      <c r="A49" s="689" t="str">
        <f>IF(入力シート!C18="1.浸水害",L49,IF(入力シート!C18="2.土砂災害",L50,L51))</f>
        <v>　この計画は、水防法第15条の3第1項および、土砂災害防止法第15条の第2項に基づくものであり、本施設の利用者の大雨や台風時の円滑かつ迅速な避難の確保を図ることを目的とする。</v>
      </c>
      <c r="B49" s="689"/>
      <c r="C49" s="689"/>
      <c r="D49" s="689"/>
      <c r="E49" s="689"/>
      <c r="F49" s="689"/>
      <c r="G49" s="689"/>
      <c r="H49" s="689"/>
      <c r="I49" s="689"/>
      <c r="J49" s="689"/>
      <c r="K49" s="12"/>
      <c r="L49" s="320" t="s">
        <v>410</v>
      </c>
      <c r="V49" s="315" t="s">
        <v>19</v>
      </c>
    </row>
    <row r="50" spans="1:22" ht="17.25" customHeight="1" x14ac:dyDescent="0.15">
      <c r="A50" s="689"/>
      <c r="B50" s="689"/>
      <c r="C50" s="689"/>
      <c r="D50" s="689"/>
      <c r="E50" s="689"/>
      <c r="F50" s="689"/>
      <c r="G50" s="689"/>
      <c r="H50" s="689"/>
      <c r="I50" s="689"/>
      <c r="J50" s="689"/>
      <c r="K50" s="12"/>
      <c r="L50" s="320" t="s">
        <v>411</v>
      </c>
    </row>
    <row r="51" spans="1:22" ht="17.25" customHeight="1" x14ac:dyDescent="0.15">
      <c r="A51" s="689"/>
      <c r="B51" s="689"/>
      <c r="C51" s="689"/>
      <c r="D51" s="689"/>
      <c r="E51" s="689"/>
      <c r="F51" s="689"/>
      <c r="G51" s="689"/>
      <c r="H51" s="689"/>
      <c r="I51" s="689"/>
      <c r="J51" s="689"/>
      <c r="K51" s="12"/>
      <c r="L51" s="320" t="s">
        <v>412</v>
      </c>
    </row>
    <row r="52" spans="1:22" ht="17.25" customHeight="1" x14ac:dyDescent="0.15">
      <c r="A52" s="391"/>
      <c r="B52" s="391"/>
      <c r="C52" s="391"/>
      <c r="D52" s="391"/>
      <c r="E52" s="391"/>
      <c r="F52" s="391"/>
      <c r="G52" s="391"/>
      <c r="H52" s="391"/>
      <c r="I52" s="391"/>
      <c r="J52" s="391"/>
      <c r="K52" s="390"/>
    </row>
    <row r="53" spans="1:22" ht="17.25" customHeight="1" x14ac:dyDescent="0.15">
      <c r="A53" s="391"/>
      <c r="B53" s="391"/>
      <c r="C53" s="391"/>
      <c r="D53" s="391"/>
      <c r="E53" s="391"/>
      <c r="F53" s="391"/>
      <c r="G53" s="391"/>
      <c r="H53" s="391"/>
      <c r="I53" s="391"/>
      <c r="J53" s="391"/>
      <c r="K53" s="390"/>
    </row>
    <row r="54" spans="1:22" ht="17.25" customHeight="1" x14ac:dyDescent="0.15">
      <c r="A54" s="681" t="s">
        <v>39</v>
      </c>
      <c r="B54" s="681"/>
      <c r="C54" s="681"/>
      <c r="D54" s="681"/>
      <c r="E54" s="681"/>
      <c r="F54" s="681"/>
      <c r="G54" s="681"/>
      <c r="H54" s="681"/>
      <c r="I54" s="681"/>
      <c r="J54" s="681"/>
      <c r="K54" s="63"/>
    </row>
    <row r="55" spans="1:22" ht="17.25" customHeight="1" x14ac:dyDescent="0.15">
      <c r="A55" s="685" t="str">
        <f>IF(入力シート!C18="1.浸水害",L55,IF(入力シート!C18="2.土砂災害",L56,L57))</f>
        <v>　計画を作成及び必要に応じて見直し・修正をしたときは、水防法第15条の3第2項および、土砂災害防止法第8条の2項に基づき、遅滞なく、当該計画を市町村長へ報告する。</v>
      </c>
      <c r="B55" s="685"/>
      <c r="C55" s="685"/>
      <c r="D55" s="685"/>
      <c r="E55" s="685"/>
      <c r="F55" s="685"/>
      <c r="G55" s="685"/>
      <c r="H55" s="685"/>
      <c r="I55" s="685"/>
      <c r="J55" s="685"/>
      <c r="K55" s="63"/>
      <c r="L55" s="320" t="s">
        <v>328</v>
      </c>
    </row>
    <row r="56" spans="1:22" ht="17.25" customHeight="1" x14ac:dyDescent="0.15">
      <c r="A56" s="685"/>
      <c r="B56" s="685"/>
      <c r="C56" s="685"/>
      <c r="D56" s="685"/>
      <c r="E56" s="685"/>
      <c r="F56" s="685"/>
      <c r="G56" s="685"/>
      <c r="H56" s="685"/>
      <c r="I56" s="685"/>
      <c r="J56" s="685"/>
      <c r="K56" s="390"/>
      <c r="L56" s="320" t="s">
        <v>329</v>
      </c>
    </row>
    <row r="57" spans="1:22" ht="17.25" customHeight="1" x14ac:dyDescent="0.15">
      <c r="A57" s="685"/>
      <c r="B57" s="685"/>
      <c r="C57" s="685"/>
      <c r="D57" s="685"/>
      <c r="E57" s="685"/>
      <c r="F57" s="685"/>
      <c r="G57" s="685"/>
      <c r="H57" s="685"/>
      <c r="I57" s="685"/>
      <c r="J57" s="685"/>
      <c r="K57" s="63"/>
      <c r="L57" s="320" t="s">
        <v>330</v>
      </c>
    </row>
    <row r="58" spans="1:22" ht="17.25" customHeight="1" x14ac:dyDescent="0.15">
      <c r="A58" s="390"/>
      <c r="B58" s="390"/>
      <c r="C58" s="390"/>
      <c r="D58" s="390"/>
      <c r="E58" s="390"/>
      <c r="F58" s="390"/>
      <c r="G58" s="390"/>
      <c r="H58" s="390"/>
      <c r="I58" s="390"/>
      <c r="J58" s="390"/>
      <c r="K58" s="390"/>
    </row>
    <row r="59" spans="1:22" ht="17.25" customHeight="1" x14ac:dyDescent="0.15">
      <c r="A59" s="63"/>
      <c r="B59" s="63"/>
      <c r="C59" s="63"/>
      <c r="D59" s="63"/>
      <c r="E59" s="63"/>
      <c r="F59" s="63"/>
      <c r="G59" s="63"/>
      <c r="H59" s="63"/>
      <c r="I59" s="63"/>
      <c r="J59" s="63"/>
      <c r="K59" s="63"/>
    </row>
    <row r="60" spans="1:22" ht="17.25" x14ac:dyDescent="0.15">
      <c r="A60" s="650" t="s">
        <v>40</v>
      </c>
      <c r="B60" s="650"/>
      <c r="C60" s="650"/>
      <c r="D60" s="650"/>
      <c r="E60" s="650"/>
      <c r="F60" s="650"/>
      <c r="G60" s="650"/>
      <c r="H60" s="650"/>
      <c r="I60" s="650"/>
      <c r="J60" s="650"/>
      <c r="K60" s="10"/>
    </row>
    <row r="61" spans="1:22" ht="18" customHeight="1" x14ac:dyDescent="0.15">
      <c r="A61" s="681" t="s">
        <v>41</v>
      </c>
      <c r="B61" s="681"/>
      <c r="C61" s="681"/>
      <c r="D61" s="681"/>
      <c r="E61" s="681"/>
      <c r="F61" s="681"/>
      <c r="G61" s="681"/>
      <c r="H61" s="681"/>
      <c r="I61" s="681"/>
      <c r="J61" s="681"/>
      <c r="K61" s="12"/>
    </row>
    <row r="62" spans="1:22" ht="18" x14ac:dyDescent="0.15">
      <c r="A62" s="11"/>
      <c r="B62" s="11"/>
      <c r="C62" s="11"/>
      <c r="D62" s="11"/>
      <c r="E62" s="11"/>
      <c r="F62" s="11"/>
      <c r="G62" s="11"/>
      <c r="H62" s="11"/>
      <c r="I62" s="11"/>
      <c r="J62" s="11"/>
      <c r="K62" s="11"/>
    </row>
    <row r="63" spans="1:22" ht="18" x14ac:dyDescent="0.15">
      <c r="A63" s="648" t="s">
        <v>50</v>
      </c>
      <c r="B63" s="648"/>
      <c r="C63" s="648"/>
      <c r="D63" s="648"/>
      <c r="E63" s="648"/>
      <c r="F63" s="648"/>
      <c r="G63" s="648"/>
      <c r="H63" s="648"/>
      <c r="I63" s="648"/>
      <c r="J63" s="648"/>
      <c r="K63" s="11"/>
    </row>
    <row r="64" spans="1:22" ht="18.75" thickBot="1" x14ac:dyDescent="0.2">
      <c r="A64" s="11"/>
      <c r="B64" s="11"/>
      <c r="C64" s="11"/>
      <c r="D64" s="11"/>
      <c r="E64" s="11"/>
      <c r="F64" s="11"/>
      <c r="G64" s="11"/>
      <c r="H64" s="11"/>
      <c r="I64" s="11"/>
      <c r="J64" s="11"/>
      <c r="K64" s="11"/>
    </row>
    <row r="65" spans="1:11" ht="18" x14ac:dyDescent="0.15">
      <c r="A65" s="11"/>
      <c r="B65" s="675" t="s">
        <v>45</v>
      </c>
      <c r="C65" s="676"/>
      <c r="D65" s="676"/>
      <c r="E65" s="676"/>
      <c r="F65" s="676"/>
      <c r="G65" s="676"/>
      <c r="H65" s="676"/>
      <c r="I65" s="677"/>
      <c r="J65" s="11"/>
      <c r="K65" s="11"/>
    </row>
    <row r="66" spans="1:11" ht="18" x14ac:dyDescent="0.15">
      <c r="A66" s="11"/>
      <c r="B66" s="634" t="s">
        <v>42</v>
      </c>
      <c r="C66" s="635"/>
      <c r="D66" s="635"/>
      <c r="E66" s="636"/>
      <c r="F66" s="641" t="s">
        <v>43</v>
      </c>
      <c r="G66" s="635"/>
      <c r="H66" s="635"/>
      <c r="I66" s="642"/>
      <c r="J66" s="11"/>
      <c r="K66" s="11"/>
    </row>
    <row r="67" spans="1:11" ht="18" x14ac:dyDescent="0.15">
      <c r="A67" s="11"/>
      <c r="B67" s="634" t="s">
        <v>413</v>
      </c>
      <c r="C67" s="698"/>
      <c r="D67" s="641" t="s">
        <v>44</v>
      </c>
      <c r="E67" s="698"/>
      <c r="F67" s="641" t="s">
        <v>413</v>
      </c>
      <c r="G67" s="698"/>
      <c r="H67" s="641" t="s">
        <v>44</v>
      </c>
      <c r="I67" s="699"/>
      <c r="J67" s="11"/>
      <c r="K67" s="11"/>
    </row>
    <row r="68" spans="1:11" ht="18" x14ac:dyDescent="0.15">
      <c r="A68" s="11"/>
      <c r="B68" s="678" t="s">
        <v>46</v>
      </c>
      <c r="C68" s="679"/>
      <c r="D68" s="680" t="s">
        <v>46</v>
      </c>
      <c r="E68" s="679"/>
      <c r="F68" s="67"/>
      <c r="G68" s="68"/>
      <c r="H68" s="67"/>
      <c r="I68" s="69"/>
      <c r="J68" s="11"/>
      <c r="K68" s="11"/>
    </row>
    <row r="69" spans="1:11" ht="18" x14ac:dyDescent="0.15">
      <c r="A69" s="11"/>
      <c r="B69" s="628" t="str">
        <f>"約　"&amp;入力シート!E23&amp;"名"</f>
        <v>約　名</v>
      </c>
      <c r="C69" s="629"/>
      <c r="D69" s="630" t="str">
        <f>"約　"&amp;入力シート!I23&amp;"名"</f>
        <v>約　名</v>
      </c>
      <c r="E69" s="629"/>
      <c r="F69" s="645" t="s">
        <v>43</v>
      </c>
      <c r="G69" s="646"/>
      <c r="H69" s="645" t="s">
        <v>43</v>
      </c>
      <c r="I69" s="647"/>
      <c r="J69" s="11"/>
      <c r="K69" s="11"/>
    </row>
    <row r="70" spans="1:11" ht="18" x14ac:dyDescent="0.15">
      <c r="A70" s="11"/>
      <c r="B70" s="678" t="s">
        <v>47</v>
      </c>
      <c r="C70" s="679"/>
      <c r="D70" s="680" t="s">
        <v>47</v>
      </c>
      <c r="E70" s="679"/>
      <c r="F70" s="645" t="str">
        <f>IF(入力シート!G27="平日と異なる","約　"&amp;入力シート!E29&amp;"名","（平日と同じ）")</f>
        <v>（平日と同じ）</v>
      </c>
      <c r="G70" s="646"/>
      <c r="H70" s="645" t="str">
        <f>IF(入力シート!G27="平日と異なる","約　"&amp;入力シート!I29&amp;"名","（平日と同じ）")</f>
        <v>（平日と同じ）</v>
      </c>
      <c r="I70" s="647"/>
      <c r="J70" s="11"/>
      <c r="K70" s="11"/>
    </row>
    <row r="71" spans="1:11" ht="18.75" thickBot="1" x14ac:dyDescent="0.2">
      <c r="A71" s="11"/>
      <c r="B71" s="631" t="str">
        <f>"約　"&amp;入力シート!E25&amp;"名"</f>
        <v>約　名</v>
      </c>
      <c r="C71" s="632"/>
      <c r="D71" s="633" t="str">
        <f>"約　"&amp;入力シート!I25&amp;"名"</f>
        <v>約　名</v>
      </c>
      <c r="E71" s="632"/>
      <c r="F71" s="70"/>
      <c r="G71" s="71"/>
      <c r="H71" s="70"/>
      <c r="I71" s="72"/>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75" thickBot="1" x14ac:dyDescent="0.2">
      <c r="A75" s="648" t="s">
        <v>214</v>
      </c>
      <c r="B75" s="648"/>
      <c r="C75" s="648"/>
      <c r="D75" s="648"/>
      <c r="E75" s="648"/>
      <c r="F75" s="648"/>
      <c r="G75" s="648"/>
      <c r="H75" s="648"/>
      <c r="I75" s="648"/>
      <c r="J75" s="648"/>
      <c r="K75" s="11"/>
    </row>
    <row r="76" spans="1:11" ht="19.5" x14ac:dyDescent="0.15">
      <c r="A76" s="11"/>
      <c r="B76" s="205" t="str">
        <f>入力シート!B33</f>
        <v>種別（歩行状態等）</v>
      </c>
      <c r="C76" s="201"/>
      <c r="D76" s="201"/>
      <c r="E76" s="203" t="s">
        <v>413</v>
      </c>
      <c r="F76" s="201"/>
      <c r="G76" s="204"/>
      <c r="H76" s="201" t="s">
        <v>44</v>
      </c>
      <c r="I76" s="202"/>
      <c r="J76" s="11"/>
      <c r="K76" s="11"/>
    </row>
    <row r="77" spans="1:11" ht="19.5" x14ac:dyDescent="0.15">
      <c r="A77" s="11"/>
      <c r="B77" s="195" t="str">
        <f>IF(入力シート!B35&gt;1,入力シート!B35,"")</f>
        <v/>
      </c>
      <c r="C77" s="196"/>
      <c r="D77" s="196"/>
      <c r="E77" s="217" t="str">
        <f>IF(入力シート!B35&gt;0,"約　"&amp;入力シート!E35&amp;"　名","")</f>
        <v/>
      </c>
      <c r="F77" s="218"/>
      <c r="G77" s="219"/>
      <c r="H77" s="218" t="str">
        <f>IF(入力シート!E35&gt;0,"約　"&amp;入力シート!I35&amp;"　名","")</f>
        <v/>
      </c>
      <c r="I77" s="220"/>
      <c r="J77" s="11"/>
      <c r="K77" s="11"/>
    </row>
    <row r="78" spans="1:11" ht="19.5" x14ac:dyDescent="0.15">
      <c r="A78" s="11"/>
      <c r="B78" s="197" t="str">
        <f>IF(入力シート!B37&gt;1,入力シート!B37,"")</f>
        <v/>
      </c>
      <c r="C78" s="198"/>
      <c r="D78" s="198"/>
      <c r="E78" s="221" t="str">
        <f>IF(入力シート!B37&gt;0,"約　"&amp;入力シート!E37&amp;"　名","")</f>
        <v/>
      </c>
      <c r="F78" s="222"/>
      <c r="G78" s="223"/>
      <c r="H78" s="222" t="str">
        <f>IF(入力シート!E37&gt;0,"約　"&amp;入力シート!I37&amp;"　名","")</f>
        <v/>
      </c>
      <c r="I78" s="224"/>
      <c r="J78" s="11"/>
      <c r="K78" s="11"/>
    </row>
    <row r="79" spans="1:11" ht="19.5" x14ac:dyDescent="0.15">
      <c r="A79" s="11"/>
      <c r="B79" s="197" t="str">
        <f>IF(入力シート!B39&gt;1,入力シート!B39,"")</f>
        <v/>
      </c>
      <c r="C79" s="198"/>
      <c r="D79" s="198"/>
      <c r="E79" s="221" t="str">
        <f>IF(入力シート!B39&gt;0,"約　"&amp;入力シート!E39&amp;"　名","")</f>
        <v/>
      </c>
      <c r="F79" s="222"/>
      <c r="G79" s="223"/>
      <c r="H79" s="222" t="str">
        <f>IF(入力シート!E39&gt;0,"約　"&amp;入力シート!I39&amp;"　名","")</f>
        <v/>
      </c>
      <c r="I79" s="224"/>
      <c r="J79" s="11"/>
      <c r="K79" s="11"/>
    </row>
    <row r="80" spans="1:11" ht="19.5" x14ac:dyDescent="0.15">
      <c r="A80" s="11"/>
      <c r="B80" s="197" t="str">
        <f>IF(入力シート!B41&gt;1,入力シート!B41,"")</f>
        <v/>
      </c>
      <c r="C80" s="198"/>
      <c r="D80" s="198"/>
      <c r="E80" s="221" t="str">
        <f>IF(入力シート!B41&gt;0,"約　"&amp;入力シート!E41&amp;"　名","")</f>
        <v/>
      </c>
      <c r="F80" s="222"/>
      <c r="G80" s="223"/>
      <c r="H80" s="222" t="str">
        <f>IF(入力シート!E41&gt;0,"約　"&amp;入力シート!I41&amp;"　名","")</f>
        <v/>
      </c>
      <c r="I80" s="224"/>
      <c r="J80" s="11"/>
      <c r="K80" s="11"/>
    </row>
    <row r="81" spans="1:12" ht="19.5" x14ac:dyDescent="0.15">
      <c r="A81" s="11"/>
      <c r="B81" s="197" t="str">
        <f>IF(入力シート!B43&gt;1,入力シート!B43,"")</f>
        <v/>
      </c>
      <c r="C81" s="198"/>
      <c r="D81" s="198"/>
      <c r="E81" s="221" t="str">
        <f>IF(入力シート!B43&gt;0,"約　"&amp;入力シート!E43&amp;"　名","")</f>
        <v/>
      </c>
      <c r="F81" s="222"/>
      <c r="G81" s="223"/>
      <c r="H81" s="222" t="str">
        <f>IF(入力シート!E43&gt;0,"約　"&amp;入力シート!I43&amp;"　名","")</f>
        <v/>
      </c>
      <c r="I81" s="224"/>
      <c r="J81" s="11"/>
      <c r="K81" s="11"/>
    </row>
    <row r="82" spans="1:12" ht="20.25" thickBot="1" x14ac:dyDescent="0.2">
      <c r="A82" s="11"/>
      <c r="B82" s="199" t="str">
        <f>IF(入力シート!B45&gt;1,入力シート!B45,"")</f>
        <v/>
      </c>
      <c r="C82" s="200"/>
      <c r="D82" s="200"/>
      <c r="E82" s="225" t="str">
        <f>IF(入力シート!B45&gt;0,"約　"&amp;入力シート!E45&amp;"　名","")</f>
        <v/>
      </c>
      <c r="F82" s="226"/>
      <c r="G82" s="227"/>
      <c r="H82" s="226" t="str">
        <f>IF(入力シート!E45&gt;0,"約　"&amp;入力シート!I45&amp;"　名","")</f>
        <v/>
      </c>
      <c r="I82" s="228"/>
      <c r="J82" s="11"/>
      <c r="K82" s="11"/>
    </row>
    <row r="83" spans="1:12" ht="18" x14ac:dyDescent="0.15">
      <c r="A83" s="11"/>
      <c r="B83" s="11"/>
      <c r="C83" s="11"/>
      <c r="D83" s="11"/>
      <c r="E83" s="11"/>
      <c r="F83" s="11"/>
      <c r="G83" s="11"/>
      <c r="H83" s="11"/>
      <c r="I83" s="11"/>
      <c r="J83" s="11"/>
      <c r="K83" s="11"/>
    </row>
    <row r="84" spans="1:12" ht="18" x14ac:dyDescent="0.15">
      <c r="A84" s="11"/>
      <c r="B84" s="11"/>
      <c r="C84" s="11"/>
      <c r="D84" s="11"/>
      <c r="E84" s="11"/>
      <c r="F84" s="11"/>
      <c r="G84" s="11"/>
      <c r="H84" s="11"/>
      <c r="I84" s="11"/>
      <c r="J84" s="11"/>
      <c r="K84" s="11"/>
    </row>
    <row r="85" spans="1:12" ht="18" x14ac:dyDescent="0.15">
      <c r="A85" s="11"/>
      <c r="B85" s="11"/>
      <c r="C85" s="11"/>
      <c r="D85" s="11"/>
      <c r="E85" s="11"/>
      <c r="F85" s="11"/>
      <c r="G85" s="11"/>
      <c r="H85" s="11"/>
      <c r="I85" s="11"/>
      <c r="J85" s="11"/>
      <c r="K85" s="11"/>
    </row>
    <row r="86" spans="1:12" ht="18" x14ac:dyDescent="0.15">
      <c r="A86" s="11"/>
      <c r="B86" s="11"/>
      <c r="C86" s="11"/>
      <c r="D86" s="11"/>
      <c r="E86" s="11"/>
      <c r="F86" s="11"/>
      <c r="G86" s="11"/>
      <c r="H86" s="11"/>
      <c r="I86" s="11"/>
      <c r="J86" s="11"/>
      <c r="K86" s="11"/>
    </row>
    <row r="87" spans="1:12" ht="18" x14ac:dyDescent="0.15">
      <c r="A87" s="11"/>
      <c r="B87" s="11"/>
      <c r="C87" s="11"/>
      <c r="D87" s="11"/>
      <c r="E87" s="11"/>
      <c r="F87" s="11"/>
      <c r="G87" s="11"/>
      <c r="H87" s="11"/>
      <c r="I87" s="11"/>
      <c r="J87" s="11"/>
      <c r="K87" s="11"/>
    </row>
    <row r="88" spans="1:12" ht="18" x14ac:dyDescent="0.15">
      <c r="A88" s="11"/>
      <c r="B88" s="11"/>
      <c r="C88" s="11"/>
      <c r="D88" s="11"/>
      <c r="E88" s="11"/>
      <c r="F88" s="11"/>
      <c r="G88" s="11"/>
      <c r="H88" s="11"/>
      <c r="I88" s="11"/>
      <c r="J88" s="11"/>
      <c r="K88" s="11"/>
    </row>
    <row r="89" spans="1:12" ht="18" x14ac:dyDescent="0.15">
      <c r="A89" s="11"/>
      <c r="B89" s="11"/>
      <c r="C89" s="11"/>
      <c r="D89" s="11"/>
      <c r="E89" s="11"/>
      <c r="F89" s="11"/>
      <c r="G89" s="11"/>
      <c r="H89" s="11"/>
      <c r="I89" s="11"/>
      <c r="J89" s="11"/>
      <c r="K89" s="11"/>
    </row>
    <row r="90" spans="1:12" ht="18" x14ac:dyDescent="0.15">
      <c r="A90" s="11"/>
      <c r="B90" s="11"/>
      <c r="C90" s="11"/>
      <c r="D90" s="11"/>
      <c r="E90" s="11"/>
      <c r="F90" s="11"/>
      <c r="G90" s="11"/>
      <c r="H90" s="11"/>
      <c r="I90" s="11"/>
      <c r="J90" s="11"/>
      <c r="K90" s="11"/>
    </row>
    <row r="91" spans="1:12" ht="18" customHeight="1" x14ac:dyDescent="0.15">
      <c r="A91" s="3"/>
      <c r="B91" s="19"/>
      <c r="C91" s="19"/>
      <c r="D91" s="19"/>
      <c r="E91" s="19"/>
      <c r="F91" s="19"/>
      <c r="G91" s="19"/>
      <c r="H91" s="19"/>
      <c r="I91" s="19"/>
      <c r="J91" s="73" t="s">
        <v>48</v>
      </c>
      <c r="K91" s="19"/>
    </row>
    <row r="92" spans="1:12" ht="18" customHeight="1" x14ac:dyDescent="0.15">
      <c r="A92" s="648" t="s">
        <v>49</v>
      </c>
      <c r="B92" s="648"/>
      <c r="C92" s="648"/>
      <c r="D92" s="648"/>
      <c r="E92" s="648"/>
      <c r="F92" s="648"/>
      <c r="G92" s="648"/>
      <c r="H92" s="648"/>
      <c r="I92" s="648"/>
      <c r="J92" s="648"/>
      <c r="K92" s="19"/>
    </row>
    <row r="93" spans="1:12" ht="18" customHeight="1" x14ac:dyDescent="0.15">
      <c r="A93" s="681" t="s">
        <v>327</v>
      </c>
      <c r="B93" s="681"/>
      <c r="C93" s="681"/>
      <c r="D93" s="681"/>
      <c r="E93" s="681"/>
      <c r="F93" s="681"/>
      <c r="G93" s="681"/>
      <c r="H93" s="681"/>
      <c r="I93" s="681"/>
      <c r="J93" s="681"/>
      <c r="K93" s="19"/>
    </row>
    <row r="94" spans="1:12" ht="18" customHeight="1" thickBot="1" x14ac:dyDescent="0.2">
      <c r="A94" s="682"/>
      <c r="B94" s="682"/>
      <c r="C94" s="682"/>
      <c r="D94" s="682"/>
      <c r="E94" s="682"/>
      <c r="F94" s="682"/>
      <c r="G94" s="682"/>
      <c r="H94" s="682"/>
      <c r="I94" s="682"/>
      <c r="J94" s="682"/>
      <c r="K94" s="19"/>
    </row>
    <row r="95" spans="1:12" ht="18" customHeight="1" x14ac:dyDescent="0.15">
      <c r="A95" s="683" t="s">
        <v>51</v>
      </c>
      <c r="B95" s="684"/>
      <c r="C95" s="53"/>
      <c r="D95" s="53"/>
      <c r="E95" s="53"/>
      <c r="F95" s="53"/>
      <c r="G95" s="53"/>
      <c r="H95" s="53"/>
      <c r="I95" s="53"/>
      <c r="J95" s="54"/>
      <c r="K95" s="19"/>
    </row>
    <row r="96" spans="1:12" ht="18" customHeight="1" x14ac:dyDescent="0.15">
      <c r="A96" s="55"/>
      <c r="B96" s="18"/>
      <c r="C96" s="18"/>
      <c r="D96" s="18"/>
      <c r="E96" s="18"/>
      <c r="F96" s="18"/>
      <c r="G96" s="18"/>
      <c r="H96" s="18"/>
      <c r="I96" s="18"/>
      <c r="J96" s="56"/>
      <c r="K96" s="19" t="s">
        <v>427</v>
      </c>
      <c r="L96" s="408" t="s">
        <v>426</v>
      </c>
    </row>
    <row r="97" spans="1:11" ht="18" customHeight="1" x14ac:dyDescent="0.15">
      <c r="A97" s="55"/>
      <c r="B97" s="18"/>
      <c r="C97" s="18"/>
      <c r="D97" s="18"/>
      <c r="E97" s="18"/>
      <c r="F97" s="18"/>
      <c r="G97" s="18"/>
      <c r="H97" s="18"/>
      <c r="I97" s="18"/>
      <c r="J97" s="56"/>
      <c r="K97" s="19"/>
    </row>
    <row r="98" spans="1:11" ht="18" customHeight="1" x14ac:dyDescent="0.15">
      <c r="A98" s="55"/>
      <c r="B98" s="18"/>
      <c r="C98" s="18"/>
      <c r="D98" s="18"/>
      <c r="E98" s="18"/>
      <c r="F98" s="18"/>
      <c r="G98" s="18"/>
      <c r="H98" s="18"/>
      <c r="I98" s="18"/>
      <c r="J98" s="56"/>
      <c r="K98" s="19"/>
    </row>
    <row r="99" spans="1:11" ht="18" customHeight="1" x14ac:dyDescent="0.15">
      <c r="A99" s="55"/>
      <c r="B99" s="18"/>
      <c r="C99" s="18"/>
      <c r="D99" s="18"/>
      <c r="E99" s="18"/>
      <c r="F99" s="18"/>
      <c r="G99" s="18"/>
      <c r="H99" s="18"/>
      <c r="I99" s="18"/>
      <c r="J99" s="56"/>
      <c r="K99" s="19"/>
    </row>
    <row r="100" spans="1:11" ht="18" customHeight="1" x14ac:dyDescent="0.15">
      <c r="A100" s="55"/>
      <c r="B100" s="18"/>
      <c r="C100" s="18"/>
      <c r="D100" s="18"/>
      <c r="E100" s="18"/>
      <c r="F100" s="18"/>
      <c r="G100" s="18"/>
      <c r="H100" s="18"/>
      <c r="I100" s="18"/>
      <c r="J100" s="56"/>
      <c r="K100" s="19"/>
    </row>
    <row r="101" spans="1:11" ht="18" customHeight="1" x14ac:dyDescent="0.15">
      <c r="A101" s="55"/>
      <c r="B101" s="18"/>
      <c r="C101" s="18"/>
      <c r="D101" s="18"/>
      <c r="E101" s="18"/>
      <c r="F101" s="18"/>
      <c r="G101" s="18"/>
      <c r="H101" s="18"/>
      <c r="I101" s="18"/>
      <c r="J101" s="56"/>
      <c r="K101" s="19"/>
    </row>
    <row r="102" spans="1:11" ht="18" customHeight="1" x14ac:dyDescent="0.15">
      <c r="A102" s="55"/>
      <c r="B102" s="18"/>
      <c r="C102" s="18"/>
      <c r="D102" s="18"/>
      <c r="E102" s="18"/>
      <c r="F102" s="18"/>
      <c r="G102" s="18"/>
      <c r="H102" s="18"/>
      <c r="I102" s="18"/>
      <c r="J102" s="56"/>
      <c r="K102" s="19"/>
    </row>
    <row r="103" spans="1:11" ht="18" customHeight="1" x14ac:dyDescent="0.15">
      <c r="A103" s="55"/>
      <c r="B103" s="18"/>
      <c r="C103" s="18"/>
      <c r="D103" s="18"/>
      <c r="E103" s="18"/>
      <c r="F103" s="18"/>
      <c r="G103" s="18"/>
      <c r="H103" s="18"/>
      <c r="I103" s="18"/>
      <c r="J103" s="56"/>
      <c r="K103" s="19"/>
    </row>
    <row r="104" spans="1:11" ht="18" customHeight="1" x14ac:dyDescent="0.15">
      <c r="A104" s="55"/>
      <c r="B104" s="18"/>
      <c r="C104" s="18"/>
      <c r="D104" s="18"/>
      <c r="E104" s="18"/>
      <c r="F104" s="18"/>
      <c r="G104" s="18"/>
      <c r="H104" s="18"/>
      <c r="I104" s="18"/>
      <c r="J104" s="56"/>
      <c r="K104" s="19"/>
    </row>
    <row r="105" spans="1:11" ht="18" customHeight="1" x14ac:dyDescent="0.15">
      <c r="A105" s="64"/>
      <c r="B105" s="18"/>
      <c r="C105" s="18"/>
      <c r="D105" s="18"/>
      <c r="E105" s="18"/>
      <c r="F105" s="18"/>
      <c r="G105" s="18"/>
      <c r="H105" s="18"/>
      <c r="I105" s="18"/>
      <c r="J105" s="56"/>
      <c r="K105" s="19"/>
    </row>
    <row r="106" spans="1:11" ht="18" customHeight="1" x14ac:dyDescent="0.15">
      <c r="A106" s="55"/>
      <c r="B106" s="18"/>
      <c r="C106" s="18"/>
      <c r="D106" s="18"/>
      <c r="E106" s="18"/>
      <c r="F106" s="18"/>
      <c r="G106" s="18"/>
      <c r="H106" s="18"/>
      <c r="I106" s="18"/>
      <c r="J106" s="56"/>
      <c r="K106" s="19"/>
    </row>
    <row r="107" spans="1:11" ht="18" customHeight="1" x14ac:dyDescent="0.15">
      <c r="A107" s="55"/>
      <c r="B107" s="700" t="s">
        <v>371</v>
      </c>
      <c r="C107" s="700"/>
      <c r="D107" s="700"/>
      <c r="E107" s="700"/>
      <c r="F107" s="700"/>
      <c r="G107" s="700"/>
      <c r="H107" s="700"/>
      <c r="I107" s="700"/>
      <c r="J107" s="56"/>
      <c r="K107" s="19"/>
    </row>
    <row r="108" spans="1:11" ht="18" customHeight="1" x14ac:dyDescent="0.15">
      <c r="A108" s="55"/>
      <c r="B108" s="700"/>
      <c r="C108" s="700"/>
      <c r="D108" s="700"/>
      <c r="E108" s="700"/>
      <c r="F108" s="700"/>
      <c r="G108" s="700"/>
      <c r="H108" s="700"/>
      <c r="I108" s="700"/>
      <c r="J108" s="56"/>
      <c r="K108" s="19"/>
    </row>
    <row r="109" spans="1:11" ht="18" customHeight="1" x14ac:dyDescent="0.15">
      <c r="A109" s="55"/>
      <c r="B109" s="700"/>
      <c r="C109" s="700"/>
      <c r="D109" s="700"/>
      <c r="E109" s="700"/>
      <c r="F109" s="700"/>
      <c r="G109" s="700"/>
      <c r="H109" s="700"/>
      <c r="I109" s="700"/>
      <c r="J109" s="56"/>
      <c r="K109" s="19"/>
    </row>
    <row r="110" spans="1:11" ht="18" customHeight="1" x14ac:dyDescent="0.15">
      <c r="A110" s="55"/>
      <c r="B110" s="793"/>
      <c r="C110" s="793"/>
      <c r="D110" s="793"/>
      <c r="E110" s="793"/>
      <c r="F110" s="793"/>
      <c r="G110" s="793"/>
      <c r="H110" s="793"/>
      <c r="I110" s="793"/>
      <c r="J110" s="56"/>
      <c r="K110" s="19"/>
    </row>
    <row r="111" spans="1:11" ht="18" customHeight="1" x14ac:dyDescent="0.15">
      <c r="A111" s="55"/>
      <c r="B111" s="18"/>
      <c r="C111" s="18"/>
      <c r="D111" s="18"/>
      <c r="E111" s="18"/>
      <c r="F111" s="18"/>
      <c r="G111" s="18"/>
      <c r="H111" s="18"/>
      <c r="I111" s="18"/>
      <c r="J111" s="56"/>
      <c r="K111" s="19"/>
    </row>
    <row r="112" spans="1:11" ht="18" customHeight="1" x14ac:dyDescent="0.15">
      <c r="A112" s="55"/>
      <c r="B112" s="18"/>
      <c r="C112" s="18"/>
      <c r="D112" s="18"/>
      <c r="E112" s="18"/>
      <c r="F112" s="18"/>
      <c r="G112" s="18"/>
      <c r="H112" s="18"/>
      <c r="I112" s="18"/>
      <c r="J112" s="56"/>
      <c r="K112" s="19"/>
    </row>
    <row r="113" spans="1:11" ht="18" customHeight="1" x14ac:dyDescent="0.15">
      <c r="A113" s="55"/>
      <c r="B113" s="18"/>
      <c r="C113" s="18"/>
      <c r="D113" s="18"/>
      <c r="E113" s="18"/>
      <c r="F113" s="18"/>
      <c r="G113" s="18"/>
      <c r="H113" s="18"/>
      <c r="I113" s="18"/>
      <c r="J113" s="56"/>
      <c r="K113" s="19"/>
    </row>
    <row r="114" spans="1:11" ht="18" customHeight="1" x14ac:dyDescent="0.15">
      <c r="A114" s="55"/>
      <c r="B114" s="18"/>
      <c r="C114" s="18"/>
      <c r="D114" s="18"/>
      <c r="E114" s="18"/>
      <c r="F114" s="18"/>
      <c r="G114" s="18"/>
      <c r="H114" s="18"/>
      <c r="I114" s="18"/>
      <c r="J114" s="56"/>
      <c r="K114" s="19"/>
    </row>
    <row r="115" spans="1:11" ht="18" customHeight="1" x14ac:dyDescent="0.15">
      <c r="A115" s="55"/>
      <c r="B115" s="18"/>
      <c r="C115" s="18"/>
      <c r="D115" s="18"/>
      <c r="E115" s="18"/>
      <c r="F115" s="18"/>
      <c r="G115" s="18"/>
      <c r="H115" s="18"/>
      <c r="I115" s="18"/>
      <c r="J115" s="56"/>
      <c r="K115" s="19"/>
    </row>
    <row r="116" spans="1:11" ht="18" customHeight="1" x14ac:dyDescent="0.15">
      <c r="A116" s="55"/>
      <c r="B116" s="18"/>
      <c r="C116" s="18"/>
      <c r="D116" s="18"/>
      <c r="E116" s="18"/>
      <c r="F116" s="18"/>
      <c r="G116" s="18"/>
      <c r="H116" s="18"/>
      <c r="I116" s="18"/>
      <c r="J116" s="56"/>
      <c r="K116" s="19"/>
    </row>
    <row r="117" spans="1:11" ht="18" customHeight="1" x14ac:dyDescent="0.15">
      <c r="A117" s="55"/>
      <c r="B117" s="18"/>
      <c r="C117" s="18"/>
      <c r="D117" s="18"/>
      <c r="E117" s="18"/>
      <c r="F117" s="18"/>
      <c r="G117" s="18"/>
      <c r="H117" s="18"/>
      <c r="I117" s="18"/>
      <c r="J117" s="56"/>
      <c r="K117" s="19"/>
    </row>
    <row r="118" spans="1:11" ht="18" customHeight="1" x14ac:dyDescent="0.15">
      <c r="A118" s="55"/>
      <c r="B118" s="18"/>
      <c r="C118" s="18"/>
      <c r="D118" s="18"/>
      <c r="E118" s="18"/>
      <c r="F118" s="18"/>
      <c r="G118" s="18"/>
      <c r="H118" s="18"/>
      <c r="I118" s="18"/>
      <c r="J118" s="56"/>
      <c r="K118" s="19"/>
    </row>
    <row r="119" spans="1:11" ht="18" customHeight="1" x14ac:dyDescent="0.15">
      <c r="A119" s="55"/>
      <c r="B119" s="18"/>
      <c r="C119" s="18"/>
      <c r="D119" s="18"/>
      <c r="E119" s="18"/>
      <c r="F119" s="18"/>
      <c r="G119" s="18"/>
      <c r="H119" s="18"/>
      <c r="I119" s="18"/>
      <c r="J119" s="56"/>
      <c r="K119" s="19"/>
    </row>
    <row r="120" spans="1:11" ht="18" customHeight="1" x14ac:dyDescent="0.15">
      <c r="A120" s="55"/>
      <c r="B120" s="18"/>
      <c r="C120" s="18"/>
      <c r="D120" s="18"/>
      <c r="E120" s="18"/>
      <c r="F120" s="18"/>
      <c r="G120" s="18"/>
      <c r="H120" s="18"/>
      <c r="I120" s="18"/>
      <c r="J120" s="56"/>
      <c r="K120" s="19"/>
    </row>
    <row r="121" spans="1:11" ht="18" customHeight="1" x14ac:dyDescent="0.15">
      <c r="A121" s="55"/>
      <c r="B121" s="18"/>
      <c r="C121" s="18"/>
      <c r="D121" s="18"/>
      <c r="E121" s="18"/>
      <c r="F121" s="18"/>
      <c r="G121" s="18"/>
      <c r="H121" s="18"/>
      <c r="I121" s="18"/>
      <c r="J121" s="56"/>
      <c r="K121" s="19"/>
    </row>
    <row r="122" spans="1:11" ht="18" customHeight="1" x14ac:dyDescent="0.15">
      <c r="A122" s="55"/>
      <c r="B122" s="18"/>
      <c r="C122" s="18"/>
      <c r="D122" s="18"/>
      <c r="E122" s="18"/>
      <c r="F122" s="18"/>
      <c r="G122" s="18"/>
      <c r="H122" s="18"/>
      <c r="I122" s="18"/>
      <c r="J122" s="56"/>
      <c r="K122" s="19"/>
    </row>
    <row r="123" spans="1:11" ht="18" customHeight="1" x14ac:dyDescent="0.15">
      <c r="A123" s="55"/>
      <c r="B123" s="18"/>
      <c r="C123" s="18"/>
      <c r="D123" s="18"/>
      <c r="E123" s="18"/>
      <c r="F123" s="18"/>
      <c r="G123" s="18"/>
      <c r="H123" s="18"/>
      <c r="I123" s="18"/>
      <c r="J123" s="56"/>
      <c r="K123" s="19"/>
    </row>
    <row r="124" spans="1:11" ht="18" customHeight="1" x14ac:dyDescent="0.15">
      <c r="A124" s="55"/>
      <c r="B124" s="18"/>
      <c r="C124" s="18"/>
      <c r="D124" s="18"/>
      <c r="E124" s="18"/>
      <c r="F124" s="18"/>
      <c r="G124" s="18"/>
      <c r="H124" s="18"/>
      <c r="I124" s="18"/>
      <c r="J124" s="56"/>
      <c r="K124" s="19"/>
    </row>
    <row r="125" spans="1:11" ht="18" customHeight="1" x14ac:dyDescent="0.15">
      <c r="A125" s="55"/>
      <c r="B125" s="18"/>
      <c r="C125" s="18"/>
      <c r="D125" s="18"/>
      <c r="E125" s="18"/>
      <c r="F125" s="18"/>
      <c r="G125" s="18"/>
      <c r="H125" s="18"/>
      <c r="I125" s="18"/>
      <c r="J125" s="56"/>
      <c r="K125" s="19"/>
    </row>
    <row r="126" spans="1:11" ht="18" customHeight="1" x14ac:dyDescent="0.15">
      <c r="A126" s="55"/>
      <c r="B126" s="18"/>
      <c r="C126" s="18"/>
      <c r="D126" s="18"/>
      <c r="E126" s="18"/>
      <c r="F126" s="18"/>
      <c r="G126" s="18"/>
      <c r="H126" s="18"/>
      <c r="I126" s="18"/>
      <c r="J126" s="56"/>
      <c r="K126" s="19"/>
    </row>
    <row r="127" spans="1:11" ht="18" customHeight="1" x14ac:dyDescent="0.15">
      <c r="A127" s="55"/>
      <c r="B127" s="18"/>
      <c r="C127" s="18"/>
      <c r="D127" s="18"/>
      <c r="E127" s="18"/>
      <c r="F127" s="18"/>
      <c r="G127" s="18"/>
      <c r="H127" s="18"/>
      <c r="I127" s="18"/>
      <c r="J127" s="56"/>
      <c r="K127" s="19"/>
    </row>
    <row r="128" spans="1:11" ht="18" customHeight="1" x14ac:dyDescent="0.15">
      <c r="A128" s="55"/>
      <c r="B128" s="18"/>
      <c r="C128" s="18"/>
      <c r="D128" s="18"/>
      <c r="E128" s="18"/>
      <c r="F128" s="18"/>
      <c r="G128" s="18"/>
      <c r="H128" s="18"/>
      <c r="I128" s="18"/>
      <c r="J128" s="56"/>
      <c r="K128" s="19"/>
    </row>
    <row r="129" spans="1:20" ht="18" customHeight="1" x14ac:dyDescent="0.15">
      <c r="A129" s="55"/>
      <c r="B129" s="18"/>
      <c r="C129" s="18"/>
      <c r="D129" s="18"/>
      <c r="E129" s="18"/>
      <c r="F129" s="18"/>
      <c r="G129" s="18"/>
      <c r="H129" s="18"/>
      <c r="I129" s="18"/>
      <c r="J129" s="56"/>
      <c r="K129" s="19"/>
    </row>
    <row r="130" spans="1:20" ht="18" customHeight="1" x14ac:dyDescent="0.15">
      <c r="A130" s="55"/>
      <c r="B130" s="18"/>
      <c r="C130" s="18"/>
      <c r="D130" s="18"/>
      <c r="E130" s="18"/>
      <c r="F130" s="18"/>
      <c r="G130" s="18"/>
      <c r="H130" s="18"/>
      <c r="I130" s="18"/>
      <c r="J130" s="56"/>
      <c r="K130" s="19"/>
    </row>
    <row r="131" spans="1:20" ht="18" customHeight="1" x14ac:dyDescent="0.15">
      <c r="A131" s="55"/>
      <c r="B131" s="18"/>
      <c r="C131" s="18"/>
      <c r="D131" s="18"/>
      <c r="E131" s="18"/>
      <c r="F131" s="18"/>
      <c r="G131" s="18"/>
      <c r="H131" s="18"/>
      <c r="I131" s="18"/>
      <c r="J131" s="56"/>
      <c r="K131" s="19"/>
    </row>
    <row r="132" spans="1:20" ht="18" customHeight="1" x14ac:dyDescent="0.15">
      <c r="A132" s="55"/>
      <c r="B132" s="131" t="s">
        <v>130</v>
      </c>
      <c r="C132" s="132"/>
      <c r="D132" s="131">
        <f>入力シート!C12</f>
        <v>0</v>
      </c>
      <c r="E132" s="135"/>
      <c r="F132" s="135"/>
      <c r="G132" s="135"/>
      <c r="H132" s="135"/>
      <c r="I132" s="132"/>
      <c r="J132" s="56"/>
      <c r="K132" s="19"/>
    </row>
    <row r="133" spans="1:20" ht="18" customHeight="1" x14ac:dyDescent="0.15">
      <c r="A133" s="55"/>
      <c r="B133" s="133" t="s">
        <v>131</v>
      </c>
      <c r="C133" s="134"/>
      <c r="D133" s="133" t="str">
        <f>入力シート!C95&amp;"　"&amp;入力シート!C93</f>
        <v>　</v>
      </c>
      <c r="E133" s="135"/>
      <c r="F133" s="135"/>
      <c r="G133" s="135"/>
      <c r="H133" s="135"/>
      <c r="I133" s="132"/>
      <c r="J133" s="56"/>
      <c r="K133" s="19"/>
    </row>
    <row r="134" spans="1:20" ht="18" customHeight="1" thickBot="1" x14ac:dyDescent="0.2">
      <c r="A134" s="23"/>
      <c r="B134" s="133" t="s">
        <v>131</v>
      </c>
      <c r="C134" s="134"/>
      <c r="D134" s="133" t="str">
        <f>入力シート!C113&amp;"　"&amp;入力シート!C111</f>
        <v>　</v>
      </c>
      <c r="E134" s="135"/>
      <c r="F134" s="135"/>
      <c r="G134" s="135"/>
      <c r="H134" s="135"/>
      <c r="I134" s="132"/>
      <c r="J134" s="57"/>
      <c r="K134" s="19"/>
    </row>
    <row r="135" spans="1:20" ht="18" customHeight="1" x14ac:dyDescent="0.15">
      <c r="A135" s="19"/>
      <c r="B135" s="19"/>
      <c r="C135" s="19"/>
      <c r="D135" s="19"/>
      <c r="E135" s="19"/>
      <c r="F135" s="19"/>
      <c r="G135" s="19"/>
      <c r="H135" s="19"/>
      <c r="I135" s="19"/>
      <c r="J135" s="246" t="s">
        <v>230</v>
      </c>
      <c r="K135" s="19"/>
    </row>
    <row r="136" spans="1:20" ht="17.25" x14ac:dyDescent="0.15">
      <c r="A136" s="650" t="s">
        <v>52</v>
      </c>
      <c r="B136" s="650"/>
      <c r="C136" s="650"/>
      <c r="D136" s="650"/>
      <c r="E136" s="650"/>
      <c r="F136" s="650"/>
      <c r="G136" s="650"/>
      <c r="H136" s="650"/>
      <c r="I136" s="650"/>
      <c r="J136" s="650"/>
      <c r="K136" s="10"/>
    </row>
    <row r="137" spans="1:20" ht="18" customHeight="1" x14ac:dyDescent="0.15">
      <c r="A137" s="685" t="s">
        <v>91</v>
      </c>
      <c r="B137" s="685"/>
      <c r="C137" s="685"/>
      <c r="D137" s="685"/>
      <c r="E137" s="685"/>
      <c r="F137" s="685"/>
      <c r="G137" s="685"/>
      <c r="H137" s="685"/>
      <c r="I137" s="685"/>
      <c r="J137" s="685"/>
      <c r="K137" s="12"/>
    </row>
    <row r="138" spans="1:20" ht="18" customHeight="1" x14ac:dyDescent="0.15">
      <c r="A138" s="62"/>
      <c r="B138" s="62"/>
      <c r="C138" s="62"/>
      <c r="D138" s="62"/>
      <c r="E138" s="62"/>
      <c r="F138" s="62"/>
      <c r="G138" s="62"/>
      <c r="H138" s="62"/>
      <c r="I138" s="62"/>
      <c r="J138" s="62"/>
      <c r="K138" s="63"/>
    </row>
    <row r="139" spans="1:20" ht="18" customHeight="1" thickBot="1" x14ac:dyDescent="0.2">
      <c r="A139" s="688" t="s">
        <v>53</v>
      </c>
      <c r="B139" s="688"/>
      <c r="C139" s="688"/>
      <c r="D139" s="688"/>
      <c r="E139" s="688"/>
      <c r="F139" s="688"/>
      <c r="G139" s="688"/>
      <c r="H139" s="688"/>
      <c r="I139" s="688"/>
      <c r="J139" s="688"/>
      <c r="K139" s="12"/>
      <c r="L139" s="320" t="s">
        <v>294</v>
      </c>
    </row>
    <row r="140" spans="1:20" ht="17.25" customHeight="1" thickBot="1" x14ac:dyDescent="0.2">
      <c r="A140" s="669" t="s">
        <v>284</v>
      </c>
      <c r="B140" s="671"/>
      <c r="C140" s="671"/>
      <c r="D140" s="671"/>
      <c r="E140" s="672"/>
      <c r="F140" s="5"/>
      <c r="G140" s="668" t="s">
        <v>285</v>
      </c>
      <c r="H140" s="669"/>
      <c r="I140" s="668" t="s">
        <v>286</v>
      </c>
      <c r="J140" s="668"/>
      <c r="K140" s="38"/>
    </row>
    <row r="141" spans="1:20" ht="15.95" customHeight="1" x14ac:dyDescent="0.15">
      <c r="A141" s="341" t="str">
        <f>'出力シート（タイムライン）'!M48</f>
        <v>□大雨注意報</v>
      </c>
      <c r="B141" s="342"/>
      <c r="C141" s="342"/>
      <c r="D141" s="342"/>
      <c r="E141" s="343"/>
      <c r="F141" s="670"/>
      <c r="G141" s="637" t="str">
        <f>'出力シート（タイムライン）'!Q48</f>
        <v>□防災情報の収集(15分)</v>
      </c>
      <c r="H141" s="638"/>
      <c r="I141" s="637" t="str">
        <f>'出力シート（タイムライン）'!U48</f>
        <v>□院長、施設長</v>
      </c>
      <c r="J141" s="638"/>
      <c r="K141" s="39"/>
      <c r="L141" s="665" t="s">
        <v>295</v>
      </c>
      <c r="M141" s="666"/>
      <c r="N141" s="666"/>
      <c r="O141" s="666"/>
      <c r="P141" s="667"/>
      <c r="Q141" s="315" t="str">
        <f>L141&amp;"　□"&amp;M142&amp;"　□"&amp;M143&amp;"　□"&amp;M145</f>
        <v>次のいずれかに該当する場合　□に洪水注意報発表　□（地点）氾濫注意情報発表　□</v>
      </c>
      <c r="R141" s="315" t="s">
        <v>4</v>
      </c>
      <c r="T141" s="315" t="s">
        <v>5</v>
      </c>
    </row>
    <row r="142" spans="1:20" ht="15.95" customHeight="1" x14ac:dyDescent="0.15">
      <c r="A142" s="341" t="str">
        <f>'出力シート（タイムライン）'!M49</f>
        <v>□洪水注意報</v>
      </c>
      <c r="B142" s="342"/>
      <c r="C142" s="342"/>
      <c r="D142" s="342"/>
      <c r="E142" s="343"/>
      <c r="F142" s="670"/>
      <c r="G142" s="639" t="str">
        <f>'出力シート（タイムライン）'!Q49</f>
        <v>□浸水防止対策の準備(2分)</v>
      </c>
      <c r="H142" s="640"/>
      <c r="I142" s="639" t="str">
        <f>'出力シート（タイムライン）'!U49</f>
        <v/>
      </c>
      <c r="J142" s="640"/>
      <c r="K142" s="91"/>
      <c r="L142" s="321" t="s">
        <v>296</v>
      </c>
      <c r="M142" s="18" t="str">
        <f>入力シート!C14&amp;"に洪水注意報発表"</f>
        <v>に洪水注意報発表</v>
      </c>
      <c r="N142" s="18"/>
      <c r="O142" s="18"/>
      <c r="P142" s="56"/>
    </row>
    <row r="143" spans="1:20" ht="15.95" customHeight="1" x14ac:dyDescent="0.15">
      <c r="A143" s="341" t="str">
        <f>'出力シート（タイムライン）'!M50</f>
        <v>□氾濫注意水位超過（火の神2.4ｍ）</v>
      </c>
      <c r="B143" s="342"/>
      <c r="C143" s="342"/>
      <c r="D143" s="342"/>
      <c r="E143" s="343"/>
      <c r="F143" s="670"/>
      <c r="G143" s="639" t="str">
        <f>'出力シート（タイムライン）'!Q50</f>
        <v>□幹部職員の参集(1分)</v>
      </c>
      <c r="H143" s="640"/>
      <c r="I143" s="639" t="str">
        <f>'出力シート（タイムライン）'!U50</f>
        <v/>
      </c>
      <c r="J143" s="640"/>
      <c r="K143" s="91"/>
      <c r="L143" s="321" t="s">
        <v>296</v>
      </c>
      <c r="M143" s="673" t="str">
        <f>入力シート!C61&amp;"（"&amp;入力シート!C63&amp;"地点）氾濫注意情報発表"</f>
        <v>（地点）氾濫注意情報発表</v>
      </c>
      <c r="N143" s="673"/>
      <c r="O143" s="673"/>
      <c r="P143" s="674"/>
    </row>
    <row r="144" spans="1:20" ht="15.95" customHeight="1" x14ac:dyDescent="0.15">
      <c r="A144" s="341" t="str">
        <f>'出力シート（タイムライン）'!M51</f>
        <v>□土砂災害危険度情報「注意」</v>
      </c>
      <c r="B144" s="342"/>
      <c r="C144" s="342"/>
      <c r="D144" s="342"/>
      <c r="E144" s="343"/>
      <c r="F144" s="670"/>
      <c r="G144" s="639" t="str">
        <f>'出力シート（タイムライン）'!Q51</f>
        <v>□参集職員への事前連絡(1分)</v>
      </c>
      <c r="H144" s="640"/>
      <c r="I144" s="639" t="str">
        <f>'出力シート（タイムライン）'!U51</f>
        <v/>
      </c>
      <c r="J144" s="640"/>
      <c r="K144" s="91"/>
      <c r="L144" s="321"/>
      <c r="M144" s="673"/>
      <c r="N144" s="673"/>
      <c r="O144" s="673"/>
      <c r="P144" s="674"/>
    </row>
    <row r="145" spans="1:20" ht="15.95" customHeight="1" x14ac:dyDescent="0.15">
      <c r="A145" s="341" t="str">
        <f>'出力シート（タイムライン）'!M52</f>
        <v/>
      </c>
      <c r="B145" s="342"/>
      <c r="C145" s="342"/>
      <c r="D145" s="342"/>
      <c r="E145" s="343"/>
      <c r="F145" s="670"/>
      <c r="G145" s="639" t="str">
        <f>'出力シート（タイムライン）'!Q52</f>
        <v>□持出し品のチェック(1分)</v>
      </c>
      <c r="H145" s="640"/>
      <c r="I145" s="639" t="str">
        <f>'出力シート（タイムライン）'!U52</f>
        <v/>
      </c>
      <c r="J145" s="640"/>
      <c r="K145" s="91"/>
      <c r="L145" s="321" t="str">
        <f>IF(M145&lt;&gt;"","Ø","")</f>
        <v/>
      </c>
      <c r="M145" s="673" t="str">
        <f>IF(入力シート!C67&lt;&gt;0,入力シート!C67&amp;"（"&amp;入力シート!C69&amp;"地点）氾濫注意情報発表","")</f>
        <v/>
      </c>
      <c r="N145" s="673"/>
      <c r="O145" s="673"/>
      <c r="P145" s="674"/>
    </row>
    <row r="146" spans="1:20" ht="15.95" customHeight="1" x14ac:dyDescent="0.15">
      <c r="A146" s="341" t="str">
        <f>'出力シート（タイムライン）'!M53</f>
        <v/>
      </c>
      <c r="B146" s="342"/>
      <c r="C146" s="342"/>
      <c r="D146" s="342"/>
      <c r="E146" s="343"/>
      <c r="F146" s="670"/>
      <c r="G146" s="639" t="str">
        <f>'出力シート（タイムライン）'!Q53</f>
        <v>□避難路の確認(5分)</v>
      </c>
      <c r="H146" s="640"/>
      <c r="I146" s="639" t="str">
        <f>'出力シート（タイムライン）'!U53</f>
        <v/>
      </c>
      <c r="J146" s="640"/>
      <c r="K146" s="91"/>
      <c r="L146" s="321"/>
      <c r="M146" s="673"/>
      <c r="N146" s="673"/>
      <c r="O146" s="673"/>
      <c r="P146" s="674"/>
    </row>
    <row r="147" spans="1:20" ht="15.95" customHeight="1" x14ac:dyDescent="0.15">
      <c r="A147" s="341" t="str">
        <f>'出力シート（タイムライン）'!M54</f>
        <v/>
      </c>
      <c r="B147" s="342"/>
      <c r="C147" s="342"/>
      <c r="D147" s="342"/>
      <c r="E147" s="343"/>
      <c r="F147" s="670"/>
      <c r="G147" s="639" t="str">
        <f>'出力シート（タイムライン）'!Q54</f>
        <v>□利用者への注意喚起(10分)</v>
      </c>
      <c r="H147" s="640"/>
      <c r="I147" s="639" t="str">
        <f>'出力シート（タイムライン）'!U54</f>
        <v/>
      </c>
      <c r="J147" s="640"/>
      <c r="K147" s="91"/>
      <c r="L147" s="321" t="str">
        <f>IF(M147&lt;&gt;"","Ø","")</f>
        <v/>
      </c>
      <c r="M147" s="673" t="str">
        <f>IF(入力シート!C73&lt;&gt;0,入力シート!C73&amp;"（"&amp;入力シート!C75&amp;"地点）氾濫注意情報発表","")</f>
        <v/>
      </c>
      <c r="N147" s="673"/>
      <c r="O147" s="673"/>
      <c r="P147" s="674"/>
    </row>
    <row r="148" spans="1:20" ht="15.95" customHeight="1" thickBot="1" x14ac:dyDescent="0.2">
      <c r="A148" s="344" t="str">
        <f>'出力シート（タイムライン）'!M55</f>
        <v/>
      </c>
      <c r="B148" s="345"/>
      <c r="C148" s="345"/>
      <c r="D148" s="345"/>
      <c r="E148" s="346"/>
      <c r="F148" s="670"/>
      <c r="G148" s="643" t="str">
        <f>'出力シート（タイムライン）'!Q55</f>
        <v/>
      </c>
      <c r="H148" s="644"/>
      <c r="I148" s="377"/>
      <c r="J148" s="378"/>
      <c r="K148" s="91"/>
      <c r="L148" s="322"/>
      <c r="M148" s="686"/>
      <c r="N148" s="686"/>
      <c r="O148" s="686"/>
      <c r="P148" s="687"/>
    </row>
    <row r="149" spans="1:20" ht="15.95" customHeight="1" thickBot="1" x14ac:dyDescent="0.2">
      <c r="A149" s="347"/>
      <c r="B149" s="348"/>
      <c r="C149" s="348"/>
      <c r="D149" s="348"/>
      <c r="E149" s="348"/>
      <c r="F149" s="349"/>
      <c r="G149" s="379"/>
      <c r="H149" s="379"/>
      <c r="I149" s="379"/>
      <c r="J149" s="379"/>
      <c r="K149" s="61"/>
      <c r="R149" s="316"/>
      <c r="T149" s="316"/>
    </row>
    <row r="150" spans="1:20" ht="15.95" customHeight="1" x14ac:dyDescent="0.15">
      <c r="A150" s="351" t="str">
        <f>'出力シート（タイムライン）'!M58</f>
        <v>□大雨警報</v>
      </c>
      <c r="B150" s="352"/>
      <c r="C150" s="352"/>
      <c r="D150" s="352"/>
      <c r="E150" s="353"/>
      <c r="F150" s="670"/>
      <c r="G150" s="696" t="str">
        <f>'出力シート（タイムライン）'!Q58</f>
        <v>□職員の参集(20分)</v>
      </c>
      <c r="H150" s="697"/>
      <c r="I150" s="637" t="str">
        <f>'出力シート（タイムライン）'!U58</f>
        <v>□院長、施設長</v>
      </c>
      <c r="J150" s="638"/>
      <c r="K150" s="40"/>
      <c r="L150" s="665" t="s">
        <v>3</v>
      </c>
      <c r="M150" s="666"/>
      <c r="N150" s="666"/>
      <c r="O150" s="666"/>
      <c r="P150" s="667"/>
      <c r="Q150" s="315" t="str">
        <f>L150&amp;"　□"&amp;M151&amp;"　□"&amp;M153&amp;"　□"&amp;M154</f>
        <v>以下のいずれかに該当する場合　□に高齢者等避難の発令　□に洪水警報発表　□（地点）氾濫警戒情報発表</v>
      </c>
      <c r="R150" s="316" t="s">
        <v>4</v>
      </c>
      <c r="T150" s="315" t="s">
        <v>5</v>
      </c>
    </row>
    <row r="151" spans="1:20" ht="15.95" customHeight="1" x14ac:dyDescent="0.15">
      <c r="A151" s="341" t="str">
        <f>'出力シート（タイムライン）'!M59</f>
        <v>□洪水警報</v>
      </c>
      <c r="B151" s="342"/>
      <c r="C151" s="342"/>
      <c r="D151" s="342"/>
      <c r="E151" s="343"/>
      <c r="F151" s="670"/>
      <c r="G151" s="660" t="str">
        <f>'出力シート（タイムライン）'!Q59</f>
        <v>□土嚢の設置(20分)</v>
      </c>
      <c r="H151" s="661"/>
      <c r="I151" s="639" t="str">
        <f>'出力シート（タイムライン）'!U59</f>
        <v>□各班任</v>
      </c>
      <c r="J151" s="640"/>
      <c r="K151" s="40"/>
      <c r="L151" s="321" t="s">
        <v>296</v>
      </c>
      <c r="M151" s="690" t="str">
        <f>入力シート!C16&amp;"に高齢者等避難の発令"</f>
        <v>に高齢者等避難の発令</v>
      </c>
      <c r="N151" s="690"/>
      <c r="O151" s="690"/>
      <c r="P151" s="691"/>
      <c r="R151" s="316"/>
    </row>
    <row r="152" spans="1:20" ht="15.95" customHeight="1" x14ac:dyDescent="0.15">
      <c r="A152" s="341" t="str">
        <f>'出力シート（タイムライン）'!M60</f>
        <v>□土砂災害危険度情報「警戒」</v>
      </c>
      <c r="B152" s="342"/>
      <c r="C152" s="342"/>
      <c r="D152" s="342"/>
      <c r="E152" s="343"/>
      <c r="F152" s="670"/>
      <c r="G152" s="660" t="str">
        <f>'出力シート（タイムライン）'!Q60</f>
        <v>□止水板の設置(30分)</v>
      </c>
      <c r="H152" s="661"/>
      <c r="I152" s="639" t="str">
        <f>'出力シート（タイムライン）'!U60</f>
        <v>□主任</v>
      </c>
      <c r="J152" s="640"/>
      <c r="K152" s="40"/>
      <c r="L152" s="321"/>
      <c r="M152" s="690"/>
      <c r="N152" s="690"/>
      <c r="O152" s="690"/>
      <c r="P152" s="691"/>
      <c r="R152" s="315" t="s">
        <v>6</v>
      </c>
      <c r="T152" s="315" t="s">
        <v>7</v>
      </c>
    </row>
    <row r="153" spans="1:20" ht="15.95" customHeight="1" x14ac:dyDescent="0.15">
      <c r="A153" s="341" t="str">
        <f>'出力シート（タイムライン）'!M61</f>
        <v/>
      </c>
      <c r="B153" s="342"/>
      <c r="C153" s="342"/>
      <c r="D153" s="342"/>
      <c r="E153" s="343"/>
      <c r="F153" s="670"/>
      <c r="G153" s="660" t="str">
        <f>'出力シート（タイムライン）'!Q61</f>
        <v>□重要備品、設備の退避(3分)</v>
      </c>
      <c r="H153" s="661"/>
      <c r="I153" s="639" t="str">
        <f>'出力シート（タイムライン）'!U61</f>
        <v/>
      </c>
      <c r="J153" s="640"/>
      <c r="K153" s="40"/>
      <c r="L153" s="321" t="s">
        <v>296</v>
      </c>
      <c r="M153" s="692" t="str">
        <f>入力シート!C14&amp;"に洪水警報発表"</f>
        <v>に洪水警報発表</v>
      </c>
      <c r="N153" s="692"/>
      <c r="O153" s="692"/>
      <c r="P153" s="693"/>
    </row>
    <row r="154" spans="1:20" ht="15.95" customHeight="1" x14ac:dyDescent="0.15">
      <c r="A154" s="341" t="str">
        <f>'出力シート（タイムライン）'!M62</f>
        <v/>
      </c>
      <c r="B154" s="342"/>
      <c r="C154" s="342"/>
      <c r="D154" s="342"/>
      <c r="E154" s="343"/>
      <c r="F154" s="670"/>
      <c r="G154" s="660" t="str">
        <f>'出力シート（タイムライン）'!Q62</f>
        <v>□利用者家族(保護者)への事前連絡(3分)</v>
      </c>
      <c r="H154" s="661"/>
      <c r="I154" s="639" t="str">
        <f>'出力シート（タイムライン）'!U62</f>
        <v/>
      </c>
      <c r="J154" s="640"/>
      <c r="K154" s="40"/>
      <c r="L154" s="321" t="s">
        <v>296</v>
      </c>
      <c r="M154" s="694" t="str">
        <f>入力シート!C61&amp;"（"&amp;入力シート!C63&amp;"地点）氾濫警戒情報発表"</f>
        <v>（地点）氾濫警戒情報発表</v>
      </c>
      <c r="N154" s="694"/>
      <c r="O154" s="694"/>
      <c r="P154" s="695"/>
      <c r="R154" s="315" t="s">
        <v>8</v>
      </c>
      <c r="T154" s="315" t="s">
        <v>5</v>
      </c>
    </row>
    <row r="155" spans="1:20" ht="15.95" customHeight="1" x14ac:dyDescent="0.15">
      <c r="A155" s="341" t="str">
        <f>'出力シート（タイムライン）'!M63</f>
        <v/>
      </c>
      <c r="B155" s="342"/>
      <c r="C155" s="342"/>
      <c r="D155" s="342"/>
      <c r="E155" s="343"/>
      <c r="F155" s="670"/>
      <c r="G155" s="660" t="str">
        <f>'出力シート（タイムライン）'!Q63</f>
        <v>□利用者家族(保護者)への引渡し(3分)</v>
      </c>
      <c r="H155" s="661"/>
      <c r="I155" s="639" t="str">
        <f>'出力シート（タイムライン）'!U63</f>
        <v/>
      </c>
      <c r="J155" s="640"/>
      <c r="K155" s="40"/>
      <c r="L155" s="321"/>
      <c r="M155" s="694"/>
      <c r="N155" s="694"/>
      <c r="O155" s="694"/>
      <c r="P155" s="695"/>
    </row>
    <row r="156" spans="1:20" ht="15.95" customHeight="1" x14ac:dyDescent="0.15">
      <c r="A156" s="341" t="str">
        <f>'出力シート（タイムライン）'!M64</f>
        <v/>
      </c>
      <c r="B156" s="342"/>
      <c r="C156" s="342"/>
      <c r="D156" s="342"/>
      <c r="E156" s="343"/>
      <c r="F156" s="670"/>
      <c r="G156" s="660" t="str">
        <f>'出力シート（タイムライン）'!Q64</f>
        <v>□持出し品の準備(3分)</v>
      </c>
      <c r="H156" s="661"/>
      <c r="I156" s="639" t="str">
        <f>'出力シート（タイムライン）'!U64</f>
        <v/>
      </c>
      <c r="J156" s="640"/>
      <c r="K156" s="40"/>
      <c r="L156" s="321" t="str">
        <f>IF(M156&lt;&gt;"","Ø","")</f>
        <v/>
      </c>
      <c r="M156" s="694" t="str">
        <f>IF(入力シート!C67&lt;&gt;"",入力シート!C67&amp;"（"&amp;入力シート!C69&amp;"地点）氾濫警戒情報発表","")</f>
        <v/>
      </c>
      <c r="N156" s="694"/>
      <c r="O156" s="694"/>
      <c r="P156" s="695"/>
      <c r="R156" s="315" t="s">
        <v>9</v>
      </c>
      <c r="T156" s="315" t="s">
        <v>5</v>
      </c>
    </row>
    <row r="157" spans="1:20" ht="15.95" customHeight="1" x14ac:dyDescent="0.15">
      <c r="A157" s="341" t="str">
        <f>'出力シート（タイムライン）'!M65</f>
        <v/>
      </c>
      <c r="B157" s="342"/>
      <c r="C157" s="342"/>
      <c r="D157" s="342"/>
      <c r="E157" s="343"/>
      <c r="F157" s="670"/>
      <c r="G157" s="660" t="str">
        <f>'出力シート（タイムライン）'!Q65</f>
        <v>□外来診療休止の判断(3分)</v>
      </c>
      <c r="H157" s="661"/>
      <c r="I157" s="639" t="str">
        <f>'出力シート（タイムライン）'!U65</f>
        <v/>
      </c>
      <c r="J157" s="640"/>
      <c r="K157" s="40"/>
      <c r="L157" s="321"/>
      <c r="M157" s="694"/>
      <c r="N157" s="694"/>
      <c r="O157" s="694"/>
      <c r="P157" s="695"/>
    </row>
    <row r="158" spans="1:20" ht="15.95" customHeight="1" x14ac:dyDescent="0.15">
      <c r="A158" s="341" t="str">
        <f>'出力シート（タイムライン）'!M67</f>
        <v/>
      </c>
      <c r="B158" s="342"/>
      <c r="C158" s="342"/>
      <c r="D158" s="342"/>
      <c r="E158" s="343"/>
      <c r="F158" s="670"/>
      <c r="G158" s="660"/>
      <c r="H158" s="661"/>
      <c r="I158" s="639" t="str">
        <f>'出力シート（タイムライン）'!U66</f>
        <v/>
      </c>
      <c r="J158" s="640"/>
      <c r="K158" s="40"/>
      <c r="L158" s="321" t="str">
        <f>IF(M158&lt;&gt;"","Ø","")</f>
        <v/>
      </c>
      <c r="M158" s="694" t="str">
        <f>IF(入力シート!C73&lt;&gt;"",入力シート!C73&amp;"（"&amp;入力シート!C75&amp;"地点）氾濫警戒情報発表","")</f>
        <v/>
      </c>
      <c r="N158" s="694"/>
      <c r="O158" s="694"/>
      <c r="P158" s="695"/>
      <c r="R158" s="315" t="s">
        <v>10</v>
      </c>
      <c r="T158" s="315" t="s">
        <v>7</v>
      </c>
    </row>
    <row r="159" spans="1:20" ht="15.95" customHeight="1" thickBot="1" x14ac:dyDescent="0.2">
      <c r="A159" s="344"/>
      <c r="B159" s="345"/>
      <c r="C159" s="345"/>
      <c r="D159" s="345"/>
      <c r="E159" s="346"/>
      <c r="F159" s="670"/>
      <c r="G159" s="380"/>
      <c r="H159" s="381"/>
      <c r="I159" s="643" t="str">
        <f>'出力シート（タイムライン）'!U67</f>
        <v/>
      </c>
      <c r="J159" s="644"/>
      <c r="K159" s="40"/>
      <c r="L159" s="322"/>
      <c r="M159" s="701"/>
      <c r="N159" s="701"/>
      <c r="O159" s="701"/>
      <c r="P159" s="702"/>
    </row>
    <row r="160" spans="1:20" ht="15.95" customHeight="1" thickBot="1" x14ac:dyDescent="0.2">
      <c r="A160" s="347"/>
      <c r="B160" s="350"/>
      <c r="C160" s="350"/>
      <c r="D160" s="350"/>
      <c r="E160" s="350"/>
      <c r="F160" s="349"/>
      <c r="G160" s="382"/>
      <c r="H160" s="382"/>
      <c r="I160" s="382"/>
      <c r="J160" s="382"/>
      <c r="K160" s="40"/>
    </row>
    <row r="161" spans="1:20" ht="15.95" customHeight="1" x14ac:dyDescent="0.15">
      <c r="A161" s="794" t="str">
        <f>'出力シート（タイムライン）'!M68</f>
        <v>□高齢者等避難（警戒レベル３）</v>
      </c>
      <c r="B161" s="795"/>
      <c r="C161" s="795"/>
      <c r="D161" s="795"/>
      <c r="E161" s="796"/>
      <c r="F161" s="649"/>
      <c r="G161" s="637" t="str">
        <f>'出力シート（タイムライン）'!Q68</f>
        <v>□避難開始の判断(20分)</v>
      </c>
      <c r="H161" s="638"/>
      <c r="I161" s="637" t="str">
        <f>'出力シート（タイムライン）'!U68</f>
        <v>□院長、施設長</v>
      </c>
      <c r="J161" s="638"/>
      <c r="K161" s="39"/>
      <c r="L161" s="704" t="s">
        <v>20</v>
      </c>
      <c r="M161" s="705"/>
      <c r="N161" s="705"/>
      <c r="O161" s="705"/>
      <c r="P161" s="706"/>
      <c r="Q161" s="315" t="str">
        <f>L161&amp;"　□"&amp;M162&amp;"　□"&amp;M164&amp;"　□"&amp;M166</f>
        <v>以下のいずれかに該当する場合　□地区に避難指示の発令　□（地点）氾濫危険情報発表　□</v>
      </c>
      <c r="R161" s="315" t="s">
        <v>11</v>
      </c>
      <c r="T161" s="315" t="s">
        <v>7</v>
      </c>
    </row>
    <row r="162" spans="1:20" ht="15.95" customHeight="1" x14ac:dyDescent="0.15">
      <c r="A162" s="657" t="str">
        <f>'出力シート（タイムライン）'!M69</f>
        <v>□避難判断水位（火の神2.6ｍ）</v>
      </c>
      <c r="B162" s="658"/>
      <c r="C162" s="658"/>
      <c r="D162" s="658"/>
      <c r="E162" s="659"/>
      <c r="F162" s="649"/>
      <c r="G162" s="639" t="str">
        <f>'出力シート（タイムライン）'!Q69</f>
        <v>□避難所への移動開始(15分)</v>
      </c>
      <c r="H162" s="640"/>
      <c r="I162" s="784" t="str">
        <f>'出力シート（タイムライン）'!U69</f>
        <v>□避難誘導員</v>
      </c>
      <c r="J162" s="785"/>
      <c r="K162" s="39"/>
      <c r="L162" s="321" t="s">
        <v>296</v>
      </c>
      <c r="M162" s="707" t="str">
        <f>入力シート!C16&amp;"地区に避難指示の発令"</f>
        <v>地区に避難指示の発令</v>
      </c>
      <c r="N162" s="708"/>
      <c r="O162" s="708"/>
      <c r="P162" s="709"/>
    </row>
    <row r="163" spans="1:20" ht="15.95" customHeight="1" x14ac:dyDescent="0.15">
      <c r="A163" s="657" t="str">
        <f>'出力シート（タイムライン）'!M70</f>
        <v/>
      </c>
      <c r="B163" s="658"/>
      <c r="C163" s="658"/>
      <c r="D163" s="658"/>
      <c r="E163" s="659"/>
      <c r="F163" s="649"/>
      <c r="G163" s="639" t="str">
        <f>'出力シート（タイムライン）'!Q70</f>
        <v>□利用者家族(保護者)への避難開始連絡(15分)</v>
      </c>
      <c r="H163" s="640"/>
      <c r="I163" s="784" t="str">
        <f>'出力シート（タイムライン）'!U70</f>
        <v/>
      </c>
      <c r="J163" s="785"/>
      <c r="K163" s="91"/>
      <c r="L163" s="321"/>
      <c r="M163" s="707"/>
      <c r="N163" s="708"/>
      <c r="O163" s="708"/>
      <c r="P163" s="709"/>
    </row>
    <row r="164" spans="1:20" ht="15.95" customHeight="1" x14ac:dyDescent="0.15">
      <c r="A164" s="657" t="str">
        <f>'出力シート（タイムライン）'!M71</f>
        <v/>
      </c>
      <c r="B164" s="658"/>
      <c r="C164" s="658"/>
      <c r="D164" s="658"/>
      <c r="E164" s="659"/>
      <c r="F164" s="649"/>
      <c r="G164" s="639" t="str">
        <f>'出力シート（タイムライン）'!Q71</f>
        <v/>
      </c>
      <c r="H164" s="640"/>
      <c r="I164" s="784" t="str">
        <f>'出力シート（タイムライン）'!U71</f>
        <v/>
      </c>
      <c r="J164" s="785"/>
      <c r="K164" s="91"/>
      <c r="L164" s="321" t="s">
        <v>296</v>
      </c>
      <c r="M164" s="694" t="str">
        <f>入力シート!C61&amp;"（"&amp;入力シート!C63&amp;"地点）氾濫危険情報発表"</f>
        <v>（地点）氾濫危険情報発表</v>
      </c>
      <c r="N164" s="694"/>
      <c r="O164" s="694"/>
      <c r="P164" s="695"/>
    </row>
    <row r="165" spans="1:20" ht="15.95" customHeight="1" x14ac:dyDescent="0.15">
      <c r="A165" s="657" t="str">
        <f>'出力シート（タイムライン）'!M72</f>
        <v/>
      </c>
      <c r="B165" s="658"/>
      <c r="C165" s="658"/>
      <c r="D165" s="658"/>
      <c r="E165" s="659"/>
      <c r="F165" s="649"/>
      <c r="G165" s="639" t="str">
        <f>'出力シート（タイムライン）'!Q72</f>
        <v/>
      </c>
      <c r="H165" s="640"/>
      <c r="I165" s="784" t="str">
        <f>'出力シート（タイムライン）'!U72</f>
        <v/>
      </c>
      <c r="J165" s="785"/>
      <c r="K165" s="91"/>
      <c r="L165" s="321"/>
      <c r="M165" s="694"/>
      <c r="N165" s="694"/>
      <c r="O165" s="694"/>
      <c r="P165" s="695"/>
    </row>
    <row r="166" spans="1:20" ht="15.95" customHeight="1" x14ac:dyDescent="0.15">
      <c r="A166" s="657" t="str">
        <f>'出力シート（タイムライン）'!M73</f>
        <v/>
      </c>
      <c r="B166" s="658"/>
      <c r="C166" s="658"/>
      <c r="D166" s="658"/>
      <c r="E166" s="659"/>
      <c r="F166" s="649"/>
      <c r="G166" s="639" t="str">
        <f>'出力シート（タイムライン）'!Q73</f>
        <v/>
      </c>
      <c r="H166" s="640"/>
      <c r="I166" s="784" t="str">
        <f>'出力シート（タイムライン）'!U73</f>
        <v/>
      </c>
      <c r="J166" s="785"/>
      <c r="K166" s="91"/>
      <c r="L166" s="321" t="str">
        <f>IF(M166&lt;&gt;"","Ø","")</f>
        <v/>
      </c>
      <c r="M166" s="694" t="str">
        <f>IF(入力シート!C67&lt;&gt;"",入力シート!C67&amp;"（"&amp;入力シート!C69&amp;"地点）氾濫危険情報発表","")</f>
        <v/>
      </c>
      <c r="N166" s="694"/>
      <c r="O166" s="694"/>
      <c r="P166" s="695"/>
    </row>
    <row r="167" spans="1:20" ht="15.95" customHeight="1" x14ac:dyDescent="0.15">
      <c r="A167" s="657" t="str">
        <f>'出力シート（タイムライン）'!M74</f>
        <v/>
      </c>
      <c r="B167" s="658"/>
      <c r="C167" s="658"/>
      <c r="D167" s="658"/>
      <c r="E167" s="659"/>
      <c r="F167" s="649"/>
      <c r="G167" s="639" t="str">
        <f>'出力シート（タイムライン）'!Q74</f>
        <v/>
      </c>
      <c r="H167" s="640"/>
      <c r="I167" s="784" t="str">
        <f>'出力シート（タイムライン）'!U74</f>
        <v/>
      </c>
      <c r="J167" s="785"/>
      <c r="K167" s="323"/>
      <c r="L167" s="321"/>
      <c r="M167" s="694"/>
      <c r="N167" s="694"/>
      <c r="O167" s="694"/>
      <c r="P167" s="695"/>
    </row>
    <row r="168" spans="1:20" ht="15.95" customHeight="1" x14ac:dyDescent="0.15">
      <c r="A168" s="790" t="str">
        <f>'出力シート（タイムライン）'!M75</f>
        <v>□避難指示（警戒レベル４）</v>
      </c>
      <c r="B168" s="791"/>
      <c r="C168" s="791"/>
      <c r="D168" s="791"/>
      <c r="E168" s="792"/>
      <c r="F168" s="649"/>
      <c r="G168" s="788" t="str">
        <f>'出力シート（タイムライン）'!Q75</f>
        <v>□利用者避難完了の確認(5分)</v>
      </c>
      <c r="H168" s="789"/>
      <c r="I168" s="800" t="str">
        <f>'出力シート（タイムライン）'!U75</f>
        <v>□避難誘導員</v>
      </c>
      <c r="J168" s="801"/>
      <c r="K168" s="323"/>
      <c r="L168" s="321"/>
      <c r="M168" s="694"/>
      <c r="N168" s="694"/>
      <c r="O168" s="694"/>
      <c r="P168" s="695"/>
    </row>
    <row r="169" spans="1:20" ht="15.95" customHeight="1" x14ac:dyDescent="0.15">
      <c r="A169" s="657" t="str">
        <f>'出力シート（タイムライン）'!M76</f>
        <v>□氾濫危険水位（火の神3.3ｍ）</v>
      </c>
      <c r="B169" s="658"/>
      <c r="C169" s="658"/>
      <c r="D169" s="658"/>
      <c r="E169" s="659"/>
      <c r="F169" s="649"/>
      <c r="G169" s="639" t="str">
        <f>'出力シート（タイムライン）'!Q76</f>
        <v>□従業員の安否確認(5分)</v>
      </c>
      <c r="H169" s="640"/>
      <c r="I169" s="784" t="str">
        <f>'出力シート（タイムライン）'!U76</f>
        <v/>
      </c>
      <c r="J169" s="785"/>
      <c r="K169" s="323"/>
      <c r="L169" s="321"/>
      <c r="M169" s="694"/>
      <c r="N169" s="694"/>
      <c r="O169" s="694"/>
      <c r="P169" s="695"/>
    </row>
    <row r="170" spans="1:20" ht="15.95" customHeight="1" x14ac:dyDescent="0.15">
      <c r="A170" s="657" t="str">
        <f>'出力シート（タイムライン）'!M77</f>
        <v>□土砂災害警戒情報</v>
      </c>
      <c r="B170" s="658"/>
      <c r="C170" s="658"/>
      <c r="D170" s="658"/>
      <c r="E170" s="659"/>
      <c r="F170" s="649"/>
      <c r="G170" s="639" t="str">
        <f>'出力シート（タイムライン）'!Q77</f>
        <v>□利用者家族(保護者)への避難先連絡(15分)</v>
      </c>
      <c r="H170" s="640"/>
      <c r="I170" s="784" t="str">
        <f>'出力シート（タイムライン）'!U77</f>
        <v/>
      </c>
      <c r="J170" s="785"/>
      <c r="K170" s="323"/>
      <c r="L170" s="321"/>
      <c r="M170" s="694"/>
      <c r="N170" s="694"/>
      <c r="O170" s="694"/>
      <c r="P170" s="695"/>
    </row>
    <row r="171" spans="1:20" ht="15.95" customHeight="1" x14ac:dyDescent="0.15">
      <c r="A171" s="657" t="str">
        <f>'出力シート（タイムライン）'!M78</f>
        <v>□土砂災害危険度情報「非常に危険」「極めて危険」</v>
      </c>
      <c r="B171" s="658"/>
      <c r="C171" s="658"/>
      <c r="D171" s="658"/>
      <c r="E171" s="659"/>
      <c r="F171" s="649"/>
      <c r="G171" s="639" t="str">
        <f>'出力シート（タイムライン）'!Q78</f>
        <v>□急病人の緊急搬送要請(5分)</v>
      </c>
      <c r="H171" s="640"/>
      <c r="I171" s="784" t="str">
        <f>'出力シート（タイムライン）'!U78</f>
        <v/>
      </c>
      <c r="J171" s="785"/>
      <c r="K171" s="323"/>
      <c r="L171" s="321"/>
      <c r="M171" s="694"/>
      <c r="N171" s="694"/>
      <c r="O171" s="694"/>
      <c r="P171" s="695"/>
    </row>
    <row r="172" spans="1:20" ht="15.95" customHeight="1" x14ac:dyDescent="0.15">
      <c r="A172" s="657" t="str">
        <f>'出力シート（タイムライン）'!M79</f>
        <v/>
      </c>
      <c r="B172" s="658"/>
      <c r="C172" s="658"/>
      <c r="D172" s="658"/>
      <c r="E172" s="659"/>
      <c r="F172" s="649"/>
      <c r="G172" s="639" t="str">
        <f>'出力シート（タイムライン）'!Q79</f>
        <v/>
      </c>
      <c r="H172" s="640"/>
      <c r="I172" s="784" t="str">
        <f>'出力シート（タイムライン）'!U79</f>
        <v/>
      </c>
      <c r="J172" s="785"/>
      <c r="K172" s="91"/>
      <c r="L172" s="321"/>
      <c r="M172" s="694"/>
      <c r="N172" s="694"/>
      <c r="O172" s="694"/>
      <c r="P172" s="695"/>
    </row>
    <row r="173" spans="1:20" ht="15.95" customHeight="1" x14ac:dyDescent="0.15">
      <c r="A173" s="657" t="str">
        <f>'出力シート（タイムライン）'!M80</f>
        <v/>
      </c>
      <c r="B173" s="658"/>
      <c r="C173" s="658"/>
      <c r="D173" s="658"/>
      <c r="E173" s="659"/>
      <c r="F173" s="649"/>
      <c r="G173" s="639" t="str">
        <f>'出力シート（タイムライン）'!Q80</f>
        <v/>
      </c>
      <c r="H173" s="640"/>
      <c r="I173" s="784" t="str">
        <f>'出力シート（タイムライン）'!U80</f>
        <v/>
      </c>
      <c r="J173" s="785"/>
      <c r="K173" s="91"/>
      <c r="L173" s="321" t="str">
        <f>IF(M173&lt;&gt;"","Ø","")</f>
        <v/>
      </c>
      <c r="M173" s="694" t="str">
        <f>IF(入力シート!C73&lt;&gt;"",入力シート!C73&amp;"（"&amp;入力シート!C75&amp;"地点）氾濫危険情報発表","")</f>
        <v/>
      </c>
      <c r="N173" s="694"/>
      <c r="O173" s="694"/>
      <c r="P173" s="695"/>
    </row>
    <row r="174" spans="1:20" ht="15.95" customHeight="1" thickBot="1" x14ac:dyDescent="0.2">
      <c r="A174" s="657" t="str">
        <f>'出力シート（タイムライン）'!M81</f>
        <v/>
      </c>
      <c r="B174" s="658"/>
      <c r="C174" s="658"/>
      <c r="D174" s="658"/>
      <c r="E174" s="659"/>
      <c r="F174" s="649"/>
      <c r="G174" s="802" t="str">
        <f>'出力シート（タイムライン）'!Q81</f>
        <v/>
      </c>
      <c r="H174" s="803"/>
      <c r="I174" s="786" t="str">
        <f>'出力シート（タイムライン）'!U81</f>
        <v/>
      </c>
      <c r="J174" s="787"/>
      <c r="K174" s="91"/>
      <c r="L174" s="322"/>
      <c r="M174" s="701"/>
      <c r="N174" s="701"/>
      <c r="O174" s="701"/>
      <c r="P174" s="702"/>
    </row>
    <row r="175" spans="1:20" ht="15.95" customHeight="1" x14ac:dyDescent="0.15">
      <c r="A175" s="790" t="str">
        <f>'出力シート（タイムライン）'!M82</f>
        <v>□特別警報（警戒レベル５）</v>
      </c>
      <c r="B175" s="791"/>
      <c r="C175" s="791"/>
      <c r="D175" s="791"/>
      <c r="E175" s="792"/>
      <c r="F175" s="354"/>
      <c r="G175" s="639" t="str">
        <f>'出力シート（タイムライン）'!Q82</f>
        <v>□利用者の安全確保・体調管理(5分)</v>
      </c>
      <c r="H175" s="640"/>
      <c r="I175" s="784" t="str">
        <f>'出力シート（タイムライン）'!U82</f>
        <v>□全職員</v>
      </c>
      <c r="J175" s="785"/>
      <c r="K175" s="91"/>
    </row>
    <row r="176" spans="1:20" ht="15.95" customHeight="1" x14ac:dyDescent="0.15">
      <c r="A176" s="657" t="str">
        <f>'出力シート（タイムライン）'!M83</f>
        <v>□記録的短時間大雨情報</v>
      </c>
      <c r="B176" s="658"/>
      <c r="C176" s="658"/>
      <c r="D176" s="658"/>
      <c r="E176" s="659"/>
      <c r="F176" s="354"/>
      <c r="G176" s="639" t="str">
        <f>'出力シート（タイムライン）'!Q83</f>
        <v/>
      </c>
      <c r="H176" s="640"/>
      <c r="I176" s="784" t="str">
        <f>'出力シート（タイムライン）'!U83</f>
        <v/>
      </c>
      <c r="J176" s="785"/>
    </row>
    <row r="177" spans="1:12" ht="15.95" customHeight="1" x14ac:dyDescent="0.15">
      <c r="A177" s="657" t="str">
        <f>'出力シート（タイムライン）'!M84</f>
        <v/>
      </c>
      <c r="B177" s="658"/>
      <c r="C177" s="658"/>
      <c r="D177" s="658"/>
      <c r="E177" s="659"/>
      <c r="F177" s="354"/>
      <c r="G177" s="639" t="str">
        <f>'出力シート（タイムライン）'!Q84</f>
        <v/>
      </c>
      <c r="H177" s="640"/>
      <c r="I177" s="784" t="str">
        <f>'出力シート（タイムライン）'!U84</f>
        <v/>
      </c>
      <c r="J177" s="785"/>
    </row>
    <row r="178" spans="1:12" ht="15.95" customHeight="1" x14ac:dyDescent="0.15">
      <c r="A178" s="657" t="str">
        <f>'出力シート（タイムライン）'!M85</f>
        <v/>
      </c>
      <c r="B178" s="658"/>
      <c r="C178" s="658"/>
      <c r="D178" s="658"/>
      <c r="E178" s="659"/>
      <c r="F178" s="354"/>
      <c r="G178" s="639" t="str">
        <f>'出力シート（タイムライン）'!Q85</f>
        <v/>
      </c>
      <c r="H178" s="640"/>
      <c r="I178" s="784" t="str">
        <f>'出力シート（タイムライン）'!U85</f>
        <v/>
      </c>
      <c r="J178" s="785"/>
    </row>
    <row r="179" spans="1:12" ht="15.95" customHeight="1" x14ac:dyDescent="0.15">
      <c r="A179" s="657" t="str">
        <f>'出力シート（タイムライン）'!M86</f>
        <v/>
      </c>
      <c r="B179" s="658"/>
      <c r="C179" s="658"/>
      <c r="D179" s="658"/>
      <c r="E179" s="659"/>
      <c r="F179" s="354"/>
      <c r="G179" s="639" t="str">
        <f>'出力シート（タイムライン）'!Q86</f>
        <v/>
      </c>
      <c r="H179" s="640"/>
      <c r="I179" s="784" t="str">
        <f>'出力シート（タイムライン）'!U86</f>
        <v/>
      </c>
      <c r="J179" s="785"/>
    </row>
    <row r="180" spans="1:12" ht="15.95" customHeight="1" x14ac:dyDescent="0.15">
      <c r="A180" s="657" t="str">
        <f>'出力シート（タイムライン）'!M87</f>
        <v/>
      </c>
      <c r="B180" s="658"/>
      <c r="C180" s="658"/>
      <c r="D180" s="658"/>
      <c r="E180" s="659"/>
      <c r="F180" s="354"/>
      <c r="G180" s="639" t="str">
        <f>'出力シート（タイムライン）'!Q87</f>
        <v/>
      </c>
      <c r="H180" s="640"/>
      <c r="I180" s="784" t="str">
        <f>'出力シート（タイムライン）'!U87</f>
        <v/>
      </c>
      <c r="J180" s="785"/>
    </row>
    <row r="181" spans="1:12" ht="15.95" customHeight="1" x14ac:dyDescent="0.15">
      <c r="A181" s="657"/>
      <c r="B181" s="658"/>
      <c r="C181" s="658"/>
      <c r="D181" s="658"/>
      <c r="E181" s="659"/>
      <c r="F181" s="354"/>
      <c r="G181" s="639"/>
      <c r="H181" s="640"/>
      <c r="I181" s="784"/>
      <c r="J181" s="785"/>
    </row>
    <row r="182" spans="1:12" ht="15.95" customHeight="1" thickBot="1" x14ac:dyDescent="0.2">
      <c r="A182" s="797"/>
      <c r="B182" s="798"/>
      <c r="C182" s="798"/>
      <c r="D182" s="798"/>
      <c r="E182" s="799"/>
      <c r="F182" s="354"/>
      <c r="G182" s="643"/>
      <c r="H182" s="644"/>
      <c r="I182" s="804"/>
      <c r="J182" s="805"/>
    </row>
    <row r="183" spans="1:12" ht="17.25" customHeight="1" x14ac:dyDescent="0.15">
      <c r="A183" s="807" t="s">
        <v>347</v>
      </c>
      <c r="B183" s="807"/>
      <c r="C183" s="807"/>
      <c r="D183" s="807"/>
      <c r="E183" s="807"/>
      <c r="F183" s="807"/>
      <c r="G183" s="807"/>
      <c r="H183" s="807"/>
      <c r="I183" s="815"/>
      <c r="J183" s="815"/>
    </row>
    <row r="184" spans="1:12" ht="17.25" customHeight="1" x14ac:dyDescent="0.15">
      <c r="J184" s="246" t="s">
        <v>231</v>
      </c>
    </row>
    <row r="185" spans="1:12" ht="17.25" x14ac:dyDescent="0.15">
      <c r="A185" s="650" t="s">
        <v>142</v>
      </c>
      <c r="B185" s="650"/>
      <c r="C185" s="650"/>
      <c r="D185" s="650"/>
      <c r="E185" s="650"/>
      <c r="F185" s="650"/>
      <c r="G185" s="650"/>
      <c r="H185" s="650"/>
      <c r="I185" s="650"/>
      <c r="J185" s="650"/>
      <c r="K185" s="10"/>
    </row>
    <row r="186" spans="1:12" ht="17.25" x14ac:dyDescent="0.15">
      <c r="A186" s="650" t="s">
        <v>12</v>
      </c>
      <c r="B186" s="650"/>
      <c r="C186" s="650"/>
      <c r="D186" s="650"/>
      <c r="E186" s="650"/>
      <c r="F186" s="650"/>
      <c r="G186" s="650"/>
      <c r="H186" s="650"/>
      <c r="I186" s="650"/>
      <c r="J186" s="650"/>
      <c r="K186" s="10"/>
    </row>
    <row r="187" spans="1:12" ht="18" x14ac:dyDescent="0.15">
      <c r="A187" s="703" t="s">
        <v>13</v>
      </c>
      <c r="B187" s="703"/>
      <c r="C187" s="703"/>
      <c r="D187" s="703"/>
      <c r="E187" s="703"/>
      <c r="F187" s="703"/>
      <c r="G187" s="703"/>
      <c r="H187" s="703"/>
      <c r="I187" s="703"/>
      <c r="J187" s="703"/>
      <c r="K187" s="13"/>
    </row>
    <row r="188" spans="1:12" ht="18" thickBot="1" x14ac:dyDescent="0.2">
      <c r="A188" s="2"/>
    </row>
    <row r="189" spans="1:12" ht="17.25" x14ac:dyDescent="0.15">
      <c r="A189" s="137" t="s">
        <v>14</v>
      </c>
      <c r="B189" s="263"/>
      <c r="C189" s="138"/>
      <c r="D189" s="722" t="s">
        <v>15</v>
      </c>
      <c r="E189" s="722"/>
      <c r="F189" s="722"/>
      <c r="G189" s="722"/>
      <c r="H189" s="722"/>
      <c r="I189" s="722"/>
      <c r="J189" s="723"/>
      <c r="K189" s="41"/>
    </row>
    <row r="190" spans="1:12" ht="18" x14ac:dyDescent="0.15">
      <c r="A190" s="139" t="s">
        <v>34</v>
      </c>
      <c r="B190" s="264"/>
      <c r="C190" s="653" t="s">
        <v>93</v>
      </c>
      <c r="D190" s="716"/>
      <c r="E190" s="716"/>
      <c r="F190" s="716"/>
      <c r="G190" s="716"/>
      <c r="H190" s="716"/>
      <c r="I190" s="716"/>
      <c r="J190" s="717"/>
      <c r="K190" s="42"/>
      <c r="L190" s="320" t="str">
        <f>"□"&amp;C190&amp;"　□"&amp;C191&amp;"　□"&amp;C192&amp;"　（"&amp;D195&amp;"、"&amp;D193&amp;"）"&amp;L199&amp;"　"&amp;L204</f>
        <v>□テレビ　□ラジオ　□インターネット　（気象庁HP、おかやま防災ポータル）□からのメール　□テレビ・ラジオ</v>
      </c>
    </row>
    <row r="191" spans="1:12" ht="18" x14ac:dyDescent="0.15">
      <c r="A191" s="140"/>
      <c r="B191" s="265"/>
      <c r="C191" s="651" t="s">
        <v>22</v>
      </c>
      <c r="D191" s="651"/>
      <c r="E191" s="651"/>
      <c r="F191" s="651"/>
      <c r="G191" s="651"/>
      <c r="H191" s="651"/>
      <c r="I191" s="651"/>
      <c r="J191" s="652"/>
      <c r="K191" s="42"/>
    </row>
    <row r="192" spans="1:12" ht="18" x14ac:dyDescent="0.15">
      <c r="A192" s="140"/>
      <c r="B192" s="265"/>
      <c r="C192" s="651" t="s">
        <v>21</v>
      </c>
      <c r="D192" s="651"/>
      <c r="E192" s="651"/>
      <c r="F192" s="651"/>
      <c r="G192" s="651"/>
      <c r="H192" s="651"/>
      <c r="I192" s="651"/>
      <c r="J192" s="652"/>
      <c r="K192" s="42"/>
    </row>
    <row r="193" spans="1:12" ht="18" x14ac:dyDescent="0.15">
      <c r="A193" s="140"/>
      <c r="B193" s="265"/>
      <c r="C193" s="15" t="s">
        <v>217</v>
      </c>
      <c r="D193" s="655" t="s">
        <v>333</v>
      </c>
      <c r="E193" s="655"/>
      <c r="F193" s="655"/>
      <c r="G193" s="655"/>
      <c r="H193" s="655"/>
      <c r="I193" s="655"/>
      <c r="J193" s="656"/>
      <c r="K193" s="42"/>
    </row>
    <row r="194" spans="1:12" ht="18" x14ac:dyDescent="0.15">
      <c r="A194" s="140"/>
      <c r="B194" s="265"/>
      <c r="C194" s="15"/>
      <c r="D194" s="262" t="s">
        <v>240</v>
      </c>
      <c r="E194" s="256"/>
      <c r="F194" s="256"/>
      <c r="G194" s="256"/>
      <c r="H194" s="256"/>
      <c r="I194" s="256"/>
      <c r="J194" s="257"/>
      <c r="K194" s="42"/>
    </row>
    <row r="195" spans="1:12" ht="18" customHeight="1" x14ac:dyDescent="0.15">
      <c r="A195" s="140"/>
      <c r="B195" s="265"/>
      <c r="C195" s="15" t="s">
        <v>217</v>
      </c>
      <c r="D195" s="655" t="s">
        <v>242</v>
      </c>
      <c r="E195" s="655"/>
      <c r="F195" s="655"/>
      <c r="G195" s="655"/>
      <c r="H195" s="655"/>
      <c r="I195" s="655"/>
      <c r="J195" s="656"/>
      <c r="K195" s="258"/>
    </row>
    <row r="196" spans="1:12" ht="18" customHeight="1" x14ac:dyDescent="0.15">
      <c r="A196" s="141"/>
      <c r="B196" s="142"/>
      <c r="C196" s="21"/>
      <c r="D196" s="267" t="s">
        <v>241</v>
      </c>
      <c r="E196" s="254"/>
      <c r="F196" s="254"/>
      <c r="G196" s="254"/>
      <c r="H196" s="254"/>
      <c r="I196" s="254"/>
      <c r="J196" s="255"/>
      <c r="K196" s="258"/>
    </row>
    <row r="197" spans="1:12" ht="18" x14ac:dyDescent="0.15">
      <c r="A197" s="718" t="s">
        <v>336</v>
      </c>
      <c r="B197" s="719"/>
      <c r="C197" s="15" t="s">
        <v>217</v>
      </c>
      <c r="D197" s="655" t="s">
        <v>335</v>
      </c>
      <c r="E197" s="655"/>
      <c r="F197" s="655"/>
      <c r="G197" s="655"/>
      <c r="H197" s="655"/>
      <c r="I197" s="655"/>
      <c r="J197" s="656"/>
      <c r="K197" s="42"/>
    </row>
    <row r="198" spans="1:12" ht="18" x14ac:dyDescent="0.15">
      <c r="A198" s="720"/>
      <c r="B198" s="721"/>
      <c r="C198" s="15"/>
      <c r="D198" s="262" t="s">
        <v>334</v>
      </c>
      <c r="E198" s="393"/>
      <c r="F198" s="393"/>
      <c r="G198" s="393"/>
      <c r="H198" s="393"/>
      <c r="I198" s="393"/>
      <c r="J198" s="394"/>
      <c r="K198" s="42"/>
    </row>
    <row r="199" spans="1:12" ht="18" x14ac:dyDescent="0.15">
      <c r="A199" s="143" t="s">
        <v>23</v>
      </c>
      <c r="B199" s="266"/>
      <c r="C199" s="653" t="str">
        <f>入力シート!C14&amp;"からの"&amp;入力シート!C79</f>
        <v>からのメール</v>
      </c>
      <c r="D199" s="653"/>
      <c r="E199" s="653"/>
      <c r="F199" s="653"/>
      <c r="G199" s="653"/>
      <c r="H199" s="653"/>
      <c r="I199" s="653"/>
      <c r="J199" s="654"/>
      <c r="K199" s="43"/>
      <c r="L199" s="320" t="str">
        <f>"□"&amp;C199</f>
        <v>□からのメール</v>
      </c>
    </row>
    <row r="200" spans="1:12" ht="17.25" x14ac:dyDescent="0.15">
      <c r="A200" s="144" t="s">
        <v>24</v>
      </c>
      <c r="B200" s="145"/>
      <c r="C200" s="651" t="s">
        <v>21</v>
      </c>
      <c r="D200" s="651"/>
      <c r="E200" s="651"/>
      <c r="F200" s="651"/>
      <c r="G200" s="651"/>
      <c r="H200" s="651"/>
      <c r="I200" s="651"/>
      <c r="J200" s="652"/>
      <c r="K200" s="43"/>
    </row>
    <row r="201" spans="1:12" ht="17.25" customHeight="1" x14ac:dyDescent="0.15">
      <c r="A201" s="144" t="s">
        <v>25</v>
      </c>
      <c r="B201" s="145"/>
      <c r="C201" s="15" t="s">
        <v>217</v>
      </c>
      <c r="D201" s="504" t="str">
        <f>"「川の防災情報」の"&amp;入力シート!C61&amp;IF(入力シート!C67&lt;&gt;"",","&amp;入力シート!C67,"")&amp;IF(入力シート!C73&lt;&gt;"",","&amp;入力シート!C73,"")&amp;"の水位到達情報発表状況"</f>
        <v>「川の防災情報」のの水位到達情報発表状況</v>
      </c>
      <c r="E201" s="504"/>
      <c r="F201" s="504"/>
      <c r="G201" s="504"/>
      <c r="H201" s="504"/>
      <c r="I201" s="504"/>
      <c r="J201" s="772"/>
      <c r="K201" s="20"/>
    </row>
    <row r="202" spans="1:12" ht="17.25" customHeight="1" x14ac:dyDescent="0.15">
      <c r="A202" s="144"/>
      <c r="B202" s="145"/>
      <c r="C202" s="15" t="s">
        <v>217</v>
      </c>
      <c r="D202" s="504" t="str">
        <f>"「川の防災情報」の"&amp;入力シート!C61&amp;IF(入力シート!C67&lt;&gt;"",","&amp;入力シート!C67,"")&amp;IF(入力シート!C73&lt;&gt;"",","&amp;入力シート!C73,"")&amp;"の水位観測所の水位"</f>
        <v>「川の防災情報」のの水位観測所の水位</v>
      </c>
      <c r="E202" s="504"/>
      <c r="F202" s="504"/>
      <c r="G202" s="504"/>
      <c r="H202" s="504"/>
      <c r="I202" s="504"/>
      <c r="J202" s="772"/>
      <c r="K202" s="20"/>
    </row>
    <row r="203" spans="1:12" ht="17.25" customHeight="1" x14ac:dyDescent="0.15">
      <c r="A203" s="146"/>
      <c r="B203" s="147"/>
      <c r="C203" s="15" t="s">
        <v>217</v>
      </c>
      <c r="D203" s="808" t="str">
        <f>"気象庁HPの洪水予報のサイト（http://www.jma.go.jp/jp/flood/）"</f>
        <v>気象庁HPの洪水予報のサイト（http://www.jma.go.jp/jp/flood/）</v>
      </c>
      <c r="E203" s="808"/>
      <c r="F203" s="808"/>
      <c r="G203" s="808"/>
      <c r="H203" s="808"/>
      <c r="I203" s="808"/>
      <c r="J203" s="809"/>
      <c r="K203" s="20"/>
    </row>
    <row r="204" spans="1:12" ht="17.25" customHeight="1" x14ac:dyDescent="0.15">
      <c r="A204" s="710" t="s">
        <v>375</v>
      </c>
      <c r="B204" s="711"/>
      <c r="C204" s="653" t="s">
        <v>379</v>
      </c>
      <c r="D204" s="653"/>
      <c r="E204" s="653"/>
      <c r="F204" s="653"/>
      <c r="G204" s="653"/>
      <c r="H204" s="653"/>
      <c r="I204" s="653"/>
      <c r="J204" s="654"/>
      <c r="K204" s="17"/>
      <c r="L204" s="320" t="str">
        <f>"□"&amp;C204</f>
        <v>□テレビ・ラジオ</v>
      </c>
    </row>
    <row r="205" spans="1:12" ht="17.25" customHeight="1" x14ac:dyDescent="0.15">
      <c r="A205" s="712"/>
      <c r="B205" s="713"/>
      <c r="C205" s="651" t="s">
        <v>393</v>
      </c>
      <c r="D205" s="651"/>
      <c r="E205" s="651"/>
      <c r="F205" s="651"/>
      <c r="G205" s="651"/>
      <c r="H205" s="651"/>
      <c r="I205" s="651"/>
      <c r="J205" s="652"/>
      <c r="K205" s="17"/>
    </row>
    <row r="206" spans="1:12" ht="17.25" customHeight="1" x14ac:dyDescent="0.15">
      <c r="A206" s="712"/>
      <c r="B206" s="713"/>
      <c r="C206" s="651" t="s">
        <v>349</v>
      </c>
      <c r="D206" s="651"/>
      <c r="E206" s="651"/>
      <c r="F206" s="651"/>
      <c r="G206" s="651"/>
      <c r="H206" s="651"/>
      <c r="I206" s="651"/>
      <c r="J206" s="652"/>
      <c r="K206" s="17"/>
    </row>
    <row r="207" spans="1:12" ht="17.25" customHeight="1" x14ac:dyDescent="0.15">
      <c r="A207" s="712"/>
      <c r="B207" s="713"/>
      <c r="C207" s="400" t="str">
        <f>IF(入力シート!C81&lt;&gt;"","Ø","")</f>
        <v>Ø</v>
      </c>
      <c r="D207" s="504" t="str">
        <f>IF(入力シート!C81&lt;&gt;"",入力シート!C14&amp;"のサイト（"&amp;入力シート!C81&amp;"）","")</f>
        <v>のサイト（http://www.city.mimasaka.lg.jp）</v>
      </c>
      <c r="E207" s="504"/>
      <c r="F207" s="504"/>
      <c r="G207" s="504"/>
      <c r="H207" s="504"/>
      <c r="I207" s="504"/>
      <c r="J207" s="772"/>
      <c r="K207" s="17"/>
    </row>
    <row r="208" spans="1:12" ht="17.25" customHeight="1" x14ac:dyDescent="0.15">
      <c r="A208" s="712"/>
      <c r="B208" s="713"/>
      <c r="C208" s="405"/>
      <c r="D208" s="504"/>
      <c r="E208" s="504"/>
      <c r="F208" s="504"/>
      <c r="G208" s="504"/>
      <c r="H208" s="504"/>
      <c r="I208" s="504"/>
      <c r="J208" s="772"/>
      <c r="K208" s="20"/>
    </row>
    <row r="209" spans="1:12" ht="17.25" customHeight="1" x14ac:dyDescent="0.15">
      <c r="A209" s="712"/>
      <c r="B209" s="713"/>
      <c r="C209" s="651" t="str">
        <f>IF(入力シート!C83="○",入力シート!C14&amp;"の避難情報に係る緊急速報メール","")</f>
        <v>の避難情報に係る緊急速報メール</v>
      </c>
      <c r="D209" s="651"/>
      <c r="E209" s="651"/>
      <c r="F209" s="651"/>
      <c r="G209" s="651"/>
      <c r="H209" s="651"/>
      <c r="I209" s="651"/>
      <c r="J209" s="652"/>
      <c r="K209" s="20"/>
    </row>
    <row r="210" spans="1:12" ht="17.25" customHeight="1" x14ac:dyDescent="0.15">
      <c r="A210" s="714"/>
      <c r="B210" s="715"/>
      <c r="C210" s="406"/>
      <c r="D210" s="812" t="s">
        <v>400</v>
      </c>
      <c r="E210" s="812"/>
      <c r="F210" s="812"/>
      <c r="G210" s="812"/>
      <c r="H210" s="812"/>
      <c r="I210" s="812"/>
      <c r="J210" s="812"/>
      <c r="K210" s="17"/>
    </row>
    <row r="211" spans="1:12" ht="17.25" customHeight="1" x14ac:dyDescent="0.15">
      <c r="A211" s="712" t="s">
        <v>394</v>
      </c>
      <c r="B211" s="713"/>
      <c r="C211" s="651" t="s">
        <v>395</v>
      </c>
      <c r="D211" s="651"/>
      <c r="E211" s="651"/>
      <c r="F211" s="651"/>
      <c r="G211" s="651"/>
      <c r="H211" s="651"/>
      <c r="I211" s="651"/>
      <c r="J211" s="652"/>
      <c r="K211" s="17"/>
      <c r="L211" s="320" t="str">
        <f>"□"&amp;C211</f>
        <v>□美作市公式アプリ「みまさかonline」（要ダウンロード）</v>
      </c>
    </row>
    <row r="212" spans="1:12" ht="17.25" customHeight="1" x14ac:dyDescent="0.15">
      <c r="A212" s="712"/>
      <c r="B212" s="713"/>
      <c r="C212" s="651" t="s">
        <v>396</v>
      </c>
      <c r="D212" s="651"/>
      <c r="E212" s="651"/>
      <c r="F212" s="651"/>
      <c r="G212" s="651"/>
      <c r="H212" s="651"/>
      <c r="I212" s="651"/>
      <c r="J212" s="652"/>
      <c r="K212" s="17"/>
    </row>
    <row r="213" spans="1:12" ht="17.25" customHeight="1" x14ac:dyDescent="0.15">
      <c r="A213" s="712"/>
      <c r="B213" s="713"/>
      <c r="C213" s="651" t="s">
        <v>397</v>
      </c>
      <c r="D213" s="651"/>
      <c r="E213" s="651"/>
      <c r="F213" s="651"/>
      <c r="G213" s="651"/>
      <c r="H213" s="651"/>
      <c r="I213" s="651"/>
      <c r="J213" s="652"/>
      <c r="K213" s="17"/>
    </row>
    <row r="214" spans="1:12" ht="17.25" customHeight="1" x14ac:dyDescent="0.15">
      <c r="A214" s="712"/>
      <c r="B214" s="713"/>
      <c r="C214" s="651" t="s">
        <v>398</v>
      </c>
      <c r="D214" s="651"/>
      <c r="E214" s="651"/>
      <c r="F214" s="651"/>
      <c r="G214" s="651"/>
      <c r="H214" s="651"/>
      <c r="I214" s="651"/>
      <c r="J214" s="652"/>
      <c r="K214" s="17"/>
    </row>
    <row r="215" spans="1:12" ht="17.25" customHeight="1" x14ac:dyDescent="0.15">
      <c r="A215" s="712"/>
      <c r="B215" s="713"/>
      <c r="C215" s="651" t="s">
        <v>399</v>
      </c>
      <c r="D215" s="651"/>
      <c r="E215" s="651"/>
      <c r="F215" s="651"/>
      <c r="G215" s="651"/>
      <c r="H215" s="651"/>
      <c r="I215" s="651"/>
      <c r="J215" s="652"/>
      <c r="K215" s="404"/>
    </row>
    <row r="216" spans="1:12" ht="17.25" customHeight="1" x14ac:dyDescent="0.15">
      <c r="A216" s="712"/>
      <c r="B216" s="713"/>
      <c r="C216" s="651"/>
      <c r="D216" s="651"/>
      <c r="E216" s="651"/>
      <c r="F216" s="651"/>
      <c r="G216" s="651"/>
      <c r="H216" s="651"/>
      <c r="I216" s="651"/>
      <c r="J216" s="652"/>
      <c r="K216" s="404"/>
    </row>
    <row r="217" spans="1:12" ht="17.25" customHeight="1" thickBot="1" x14ac:dyDescent="0.2">
      <c r="A217" s="752"/>
      <c r="B217" s="753"/>
      <c r="C217" s="810"/>
      <c r="D217" s="811"/>
      <c r="E217" s="811"/>
      <c r="F217" s="811"/>
      <c r="G217" s="811"/>
      <c r="H217" s="811"/>
      <c r="I217" s="811"/>
      <c r="J217" s="811"/>
      <c r="K217" s="17"/>
    </row>
    <row r="218" spans="1:12" ht="17.25" customHeight="1" x14ac:dyDescent="0.15">
      <c r="A218" s="65" t="s">
        <v>36</v>
      </c>
      <c r="B218" s="813" t="s">
        <v>37</v>
      </c>
      <c r="C218" s="813"/>
      <c r="D218" s="813"/>
      <c r="E218" s="813"/>
      <c r="F218" s="813"/>
      <c r="G218" s="813"/>
      <c r="H218" s="813"/>
      <c r="I218" s="813"/>
      <c r="J218" s="813"/>
      <c r="K218" s="20"/>
    </row>
    <row r="219" spans="1:12" ht="17.25" customHeight="1" x14ac:dyDescent="0.15">
      <c r="A219" s="66"/>
      <c r="B219" s="814"/>
      <c r="C219" s="814"/>
      <c r="D219" s="814"/>
      <c r="E219" s="814"/>
      <c r="F219" s="814"/>
      <c r="G219" s="814"/>
      <c r="H219" s="814"/>
      <c r="I219" s="814"/>
      <c r="J219" s="814"/>
      <c r="K219" s="12"/>
    </row>
    <row r="220" spans="1:12" ht="17.25" customHeight="1" x14ac:dyDescent="0.15">
      <c r="A220" s="66" t="s">
        <v>36</v>
      </c>
      <c r="B220" s="681" t="s">
        <v>38</v>
      </c>
      <c r="C220" s="681"/>
      <c r="D220" s="681"/>
      <c r="E220" s="681"/>
      <c r="F220" s="681"/>
      <c r="G220" s="681"/>
      <c r="H220" s="681"/>
      <c r="I220" s="681"/>
      <c r="J220" s="681"/>
      <c r="K220" s="12"/>
    </row>
    <row r="221" spans="1:12" ht="17.25" customHeight="1" x14ac:dyDescent="0.15">
      <c r="A221" s="66"/>
      <c r="B221" s="681"/>
      <c r="C221" s="681"/>
      <c r="D221" s="681"/>
      <c r="E221" s="681"/>
      <c r="F221" s="681"/>
      <c r="G221" s="681"/>
      <c r="H221" s="681"/>
      <c r="I221" s="681"/>
      <c r="J221" s="681"/>
      <c r="K221" s="12"/>
    </row>
    <row r="222" spans="1:12" ht="17.25" customHeight="1" x14ac:dyDescent="0.15">
      <c r="A222" s="12"/>
      <c r="B222" s="12"/>
      <c r="C222" s="12"/>
      <c r="D222" s="12"/>
      <c r="E222" s="59"/>
      <c r="F222" s="12"/>
      <c r="G222" s="12"/>
      <c r="H222" s="12"/>
      <c r="I222" s="12"/>
      <c r="J222" s="12"/>
      <c r="K222" s="12"/>
    </row>
    <row r="223" spans="1:12" ht="17.25" customHeight="1" x14ac:dyDescent="0.15">
      <c r="A223" s="650" t="s">
        <v>26</v>
      </c>
      <c r="B223" s="650"/>
      <c r="C223" s="650"/>
      <c r="D223" s="650"/>
      <c r="E223" s="650"/>
      <c r="F223" s="650"/>
      <c r="G223" s="650"/>
      <c r="H223" s="650"/>
      <c r="I223" s="650"/>
      <c r="J223" s="650"/>
      <c r="K223" s="10"/>
    </row>
    <row r="224" spans="1:12" ht="17.25" customHeight="1" x14ac:dyDescent="0.15">
      <c r="A224" s="681" t="s">
        <v>54</v>
      </c>
      <c r="B224" s="681"/>
      <c r="C224" s="681"/>
      <c r="D224" s="681"/>
      <c r="E224" s="681"/>
      <c r="F224" s="681"/>
      <c r="G224" s="681"/>
      <c r="H224" s="681"/>
      <c r="I224" s="681"/>
      <c r="J224" s="681"/>
      <c r="K224" s="12"/>
    </row>
    <row r="225" spans="1:11" ht="17.25" customHeight="1" x14ac:dyDescent="0.15">
      <c r="A225" s="681"/>
      <c r="B225" s="681"/>
      <c r="C225" s="681"/>
      <c r="D225" s="681"/>
      <c r="E225" s="681"/>
      <c r="F225" s="681"/>
      <c r="G225" s="681"/>
      <c r="H225" s="681"/>
      <c r="I225" s="681"/>
      <c r="J225" s="681"/>
      <c r="K225" s="12"/>
    </row>
    <row r="226" spans="1:11" ht="18" customHeight="1" x14ac:dyDescent="0.15">
      <c r="A226" s="806" t="s">
        <v>144</v>
      </c>
      <c r="B226" s="806"/>
      <c r="C226" s="806"/>
      <c r="D226" s="806"/>
      <c r="E226" s="806"/>
      <c r="F226" s="806"/>
      <c r="G226" s="806"/>
      <c r="H226" s="806"/>
      <c r="I226" s="806"/>
      <c r="J226" s="806"/>
      <c r="K226" s="12"/>
    </row>
    <row r="227" spans="1:11" ht="18" customHeight="1" x14ac:dyDescent="0.15">
      <c r="A227" s="685" t="s">
        <v>90</v>
      </c>
      <c r="B227" s="685"/>
      <c r="C227" s="685"/>
      <c r="D227" s="685"/>
      <c r="E227" s="685"/>
      <c r="F227" s="685"/>
      <c r="G227" s="685"/>
      <c r="H227" s="685"/>
      <c r="I227" s="685"/>
      <c r="J227" s="685"/>
      <c r="K227" s="84"/>
    </row>
    <row r="228" spans="1:11" ht="18" customHeight="1" x14ac:dyDescent="0.15">
      <c r="B228" s="782" t="str">
        <f>入力シート!C14&amp;入力シート!C85&amp;" "&amp;入力シート!C87</f>
        <v>危機管理室 0868-72-1111</v>
      </c>
      <c r="C228" s="782"/>
      <c r="D228" s="782"/>
      <c r="E228" s="782"/>
      <c r="F228" s="782"/>
      <c r="G228" s="782"/>
      <c r="H228" s="782"/>
      <c r="I228" s="782"/>
      <c r="J228" s="782"/>
      <c r="K228" s="84"/>
    </row>
    <row r="229" spans="1:11" ht="17.25" customHeight="1" x14ac:dyDescent="0.15">
      <c r="A229" s="85"/>
      <c r="B229" s="85"/>
      <c r="C229" s="85"/>
      <c r="D229" s="85"/>
      <c r="E229" s="85"/>
      <c r="F229" s="85"/>
      <c r="G229" s="85"/>
      <c r="H229" s="85"/>
      <c r="I229" s="85"/>
      <c r="J229" s="246" t="s">
        <v>232</v>
      </c>
      <c r="K229" s="84"/>
    </row>
    <row r="230" spans="1:11" ht="17.25" x14ac:dyDescent="0.15">
      <c r="A230" s="650" t="s">
        <v>143</v>
      </c>
      <c r="B230" s="650"/>
      <c r="C230" s="650"/>
      <c r="D230" s="650"/>
      <c r="E230" s="650"/>
      <c r="F230" s="650"/>
      <c r="G230" s="650"/>
      <c r="H230" s="650"/>
      <c r="I230" s="650"/>
      <c r="J230" s="650"/>
      <c r="K230" s="10"/>
    </row>
    <row r="231" spans="1:11" ht="17.25" x14ac:dyDescent="0.15">
      <c r="A231" s="650" t="s">
        <v>138</v>
      </c>
      <c r="B231" s="650"/>
      <c r="C231" s="650"/>
      <c r="D231" s="650"/>
      <c r="E231" s="650"/>
      <c r="F231" s="650"/>
      <c r="G231" s="650"/>
      <c r="H231" s="650"/>
      <c r="I231" s="650"/>
      <c r="J231" s="650"/>
      <c r="K231" s="10"/>
    </row>
    <row r="232" spans="1:11" ht="17.25" customHeight="1" x14ac:dyDescent="0.15">
      <c r="A232" s="685" t="s">
        <v>140</v>
      </c>
      <c r="B232" s="685"/>
      <c r="C232" s="685"/>
      <c r="D232" s="685"/>
      <c r="E232" s="685"/>
      <c r="F232" s="685"/>
      <c r="G232" s="685"/>
      <c r="H232" s="685"/>
      <c r="I232" s="685"/>
      <c r="J232" s="685"/>
      <c r="K232" s="12"/>
    </row>
    <row r="233" spans="1:11" ht="17.25" customHeight="1" x14ac:dyDescent="0.15">
      <c r="A233" s="685"/>
      <c r="B233" s="685"/>
      <c r="C233" s="685"/>
      <c r="D233" s="685"/>
      <c r="E233" s="685"/>
      <c r="F233" s="685"/>
      <c r="G233" s="685"/>
      <c r="H233" s="685"/>
      <c r="I233" s="685"/>
      <c r="J233" s="685"/>
      <c r="K233" s="63"/>
    </row>
    <row r="234" spans="1:11" ht="17.25" customHeight="1" x14ac:dyDescent="0.15">
      <c r="A234" s="685"/>
      <c r="B234" s="685"/>
      <c r="C234" s="685"/>
      <c r="D234" s="685"/>
      <c r="E234" s="685"/>
      <c r="F234" s="685"/>
      <c r="G234" s="685"/>
      <c r="H234" s="685"/>
      <c r="I234" s="685"/>
      <c r="J234" s="685"/>
      <c r="K234" s="63"/>
    </row>
    <row r="235" spans="1:11" ht="17.25" customHeight="1" x14ac:dyDescent="0.15">
      <c r="A235" s="685"/>
      <c r="B235" s="685"/>
      <c r="C235" s="685"/>
      <c r="D235" s="685"/>
      <c r="E235" s="685"/>
      <c r="F235" s="685"/>
      <c r="G235" s="685"/>
      <c r="H235" s="685"/>
      <c r="I235" s="685"/>
      <c r="J235" s="685"/>
      <c r="K235" s="12"/>
    </row>
    <row r="236" spans="1:11" ht="17.25" x14ac:dyDescent="0.15">
      <c r="A236" s="2"/>
      <c r="B236" s="19"/>
      <c r="C236" s="19"/>
      <c r="D236" s="19"/>
      <c r="E236" s="19"/>
      <c r="F236" s="19"/>
      <c r="G236" s="19"/>
      <c r="H236" s="19"/>
      <c r="I236" s="19"/>
      <c r="J236" s="19"/>
      <c r="K236" s="19"/>
    </row>
    <row r="237" spans="1:11" ht="17.25" x14ac:dyDescent="0.15">
      <c r="A237" s="650" t="s">
        <v>16</v>
      </c>
      <c r="B237" s="650"/>
      <c r="C237" s="650"/>
      <c r="D237" s="650"/>
      <c r="E237" s="650"/>
      <c r="F237" s="650"/>
      <c r="G237" s="650"/>
      <c r="H237" s="650"/>
      <c r="I237" s="650"/>
      <c r="J237" s="650"/>
      <c r="K237" s="10"/>
    </row>
    <row r="238" spans="1:11" ht="17.25" customHeight="1" x14ac:dyDescent="0.15">
      <c r="A238" s="685" t="s">
        <v>137</v>
      </c>
      <c r="B238" s="685"/>
      <c r="C238" s="685"/>
      <c r="D238" s="685"/>
      <c r="E238" s="685"/>
      <c r="F238" s="685"/>
      <c r="G238" s="685"/>
      <c r="H238" s="685"/>
      <c r="I238" s="685"/>
      <c r="J238" s="685"/>
      <c r="K238" s="12"/>
    </row>
    <row r="239" spans="1:11" ht="17.25" customHeight="1" x14ac:dyDescent="0.15">
      <c r="A239" s="685"/>
      <c r="B239" s="685"/>
      <c r="C239" s="685"/>
      <c r="D239" s="685"/>
      <c r="E239" s="685"/>
      <c r="F239" s="685"/>
      <c r="G239" s="685"/>
      <c r="H239" s="685"/>
      <c r="I239" s="685"/>
      <c r="J239" s="685"/>
      <c r="K239" s="12"/>
    </row>
    <row r="240" spans="1:11" ht="17.25" x14ac:dyDescent="0.15">
      <c r="A240" s="2"/>
      <c r="B240" s="19"/>
      <c r="C240" s="19"/>
      <c r="D240" s="19"/>
      <c r="E240" s="19"/>
      <c r="F240" s="19"/>
      <c r="G240" s="19"/>
      <c r="H240" s="19"/>
      <c r="I240" s="19"/>
      <c r="J240" s="19"/>
      <c r="K240" s="19"/>
    </row>
    <row r="241" spans="1:11" ht="17.25" x14ac:dyDescent="0.15">
      <c r="A241" s="650" t="s">
        <v>55</v>
      </c>
      <c r="B241" s="650"/>
      <c r="C241" s="650"/>
      <c r="D241" s="650"/>
      <c r="E241" s="650"/>
      <c r="F241" s="650"/>
      <c r="G241" s="650"/>
      <c r="H241" s="650"/>
      <c r="I241" s="650"/>
      <c r="J241" s="650"/>
      <c r="K241" s="10"/>
    </row>
    <row r="242" spans="1:11" ht="17.25" customHeight="1" x14ac:dyDescent="0.15">
      <c r="A242" s="685" t="s">
        <v>136</v>
      </c>
      <c r="B242" s="685"/>
      <c r="C242" s="685"/>
      <c r="D242" s="685"/>
      <c r="E242" s="685"/>
      <c r="F242" s="685"/>
      <c r="G242" s="685"/>
      <c r="H242" s="685"/>
      <c r="I242" s="685"/>
      <c r="J242" s="685"/>
      <c r="K242" s="12"/>
    </row>
    <row r="243" spans="1:11" ht="18" thickBot="1" x14ac:dyDescent="0.2">
      <c r="A243" s="2"/>
      <c r="B243" s="19"/>
      <c r="C243" s="19"/>
      <c r="D243" s="19"/>
      <c r="E243" s="19"/>
      <c r="F243" s="19"/>
      <c r="G243" s="19"/>
      <c r="H243" s="19"/>
      <c r="I243" s="19"/>
      <c r="J243" s="19"/>
      <c r="K243" s="19"/>
    </row>
    <row r="244" spans="1:11" ht="18" x14ac:dyDescent="0.15">
      <c r="A244" s="2"/>
      <c r="B244" s="74"/>
      <c r="C244" s="75"/>
      <c r="D244" s="730" t="s">
        <v>58</v>
      </c>
      <c r="E244" s="731"/>
      <c r="F244" s="730" t="s">
        <v>56</v>
      </c>
      <c r="G244" s="731"/>
      <c r="H244" s="730" t="s">
        <v>57</v>
      </c>
      <c r="I244" s="732"/>
      <c r="J244" s="19"/>
      <c r="K244" s="19"/>
    </row>
    <row r="245" spans="1:11" ht="17.25" x14ac:dyDescent="0.15">
      <c r="A245" s="2"/>
      <c r="B245" s="724" t="s">
        <v>139</v>
      </c>
      <c r="C245" s="725"/>
      <c r="D245" s="764">
        <f>入力シート!C93</f>
        <v>0</v>
      </c>
      <c r="E245" s="765"/>
      <c r="F245" s="778" t="str">
        <f>入力シート!C99&amp;"m"</f>
        <v>m</v>
      </c>
      <c r="G245" s="779"/>
      <c r="H245" s="355" t="s">
        <v>145</v>
      </c>
      <c r="I245" s="356" t="str">
        <f>IF(入力シート!G101&gt;0," "&amp;入力シート!G101&amp;"分","")</f>
        <v/>
      </c>
      <c r="J245" s="19"/>
      <c r="K245" s="19"/>
    </row>
    <row r="246" spans="1:11" ht="17.25" x14ac:dyDescent="0.15">
      <c r="A246" s="2"/>
      <c r="B246" s="726"/>
      <c r="C246" s="727"/>
      <c r="D246" s="776"/>
      <c r="E246" s="777"/>
      <c r="F246" s="780"/>
      <c r="G246" s="781"/>
      <c r="H246" s="357" t="s">
        <v>146</v>
      </c>
      <c r="I246" s="358" t="str">
        <f>IF(入力シート!G103&gt;0," "&amp;入力シート!G103&amp;"台","")</f>
        <v/>
      </c>
      <c r="J246" s="19"/>
      <c r="K246" s="19"/>
    </row>
    <row r="247" spans="1:11" ht="17.25" x14ac:dyDescent="0.15">
      <c r="A247" s="2"/>
      <c r="B247" s="783" t="s">
        <v>297</v>
      </c>
      <c r="C247" s="725"/>
      <c r="D247" s="764" t="str">
        <f>IF(入力シート!C111&gt;0,入力シート!C111,"")</f>
        <v/>
      </c>
      <c r="E247" s="765"/>
      <c r="F247" s="778" t="str">
        <f>IF(入力シート!C111&gt;0,入力シート!C117&amp;"m","")</f>
        <v/>
      </c>
      <c r="G247" s="779"/>
      <c r="H247" s="355" t="str">
        <f>IF(入力シート!C111&gt;0,"□徒歩","")</f>
        <v/>
      </c>
      <c r="I247" s="356" t="str">
        <f>IF(入力シート!C111&gt;0," "&amp;入力シート!G119&amp;"分","")</f>
        <v/>
      </c>
      <c r="J247" s="19"/>
      <c r="K247" s="19"/>
    </row>
    <row r="248" spans="1:11" ht="17.25" x14ac:dyDescent="0.15">
      <c r="A248" s="2"/>
      <c r="B248" s="726"/>
      <c r="C248" s="727"/>
      <c r="D248" s="776"/>
      <c r="E248" s="777"/>
      <c r="F248" s="780"/>
      <c r="G248" s="781"/>
      <c r="H248" s="357" t="str">
        <f>IF(入力シート!C111&gt;0,"□車両 ","")</f>
        <v/>
      </c>
      <c r="I248" s="392" t="str">
        <f>IF(入力シート!C111&gt;0," "&amp;入力シート!G121&amp;"台","")</f>
        <v/>
      </c>
      <c r="J248" s="19"/>
      <c r="K248" s="19"/>
    </row>
    <row r="249" spans="1:11" ht="17.25" x14ac:dyDescent="0.15">
      <c r="A249" s="2"/>
      <c r="B249" s="724" t="s">
        <v>59</v>
      </c>
      <c r="C249" s="725"/>
      <c r="D249" s="764" t="str">
        <f>IF(入力シート!C129="","-",入力シート!C129)</f>
        <v>-</v>
      </c>
      <c r="E249" s="765"/>
      <c r="F249" s="733"/>
      <c r="G249" s="734"/>
      <c r="H249" s="733"/>
      <c r="I249" s="750"/>
      <c r="J249" s="19"/>
      <c r="K249" s="19"/>
    </row>
    <row r="250" spans="1:11" ht="18" thickBot="1" x14ac:dyDescent="0.2">
      <c r="A250" s="2"/>
      <c r="B250" s="728"/>
      <c r="C250" s="729"/>
      <c r="D250" s="766"/>
      <c r="E250" s="767"/>
      <c r="F250" s="735"/>
      <c r="G250" s="736"/>
      <c r="H250" s="735"/>
      <c r="I250" s="751"/>
      <c r="J250" s="19"/>
      <c r="K250" s="19"/>
    </row>
    <row r="251" spans="1:11" ht="17.25" x14ac:dyDescent="0.15">
      <c r="A251" s="2"/>
      <c r="B251" s="19"/>
      <c r="C251" s="19"/>
      <c r="E251" s="19"/>
      <c r="F251" s="19"/>
      <c r="G251" s="19"/>
      <c r="H251" s="19"/>
      <c r="I251" s="19"/>
      <c r="J251" s="19"/>
      <c r="K251" s="19"/>
    </row>
    <row r="252" spans="1:11" ht="17.25" x14ac:dyDescent="0.15">
      <c r="A252" s="2"/>
      <c r="B252" s="19"/>
      <c r="C252" s="19"/>
      <c r="D252" s="148" t="s">
        <v>171</v>
      </c>
      <c r="E252" s="19"/>
      <c r="F252" s="19"/>
      <c r="G252" s="19"/>
      <c r="H252" s="19"/>
      <c r="I252" s="19"/>
      <c r="J252" s="19"/>
      <c r="K252" s="19"/>
    </row>
    <row r="253" spans="1:11" ht="17.25" x14ac:dyDescent="0.15">
      <c r="A253" s="2"/>
      <c r="B253" s="19"/>
      <c r="C253" s="19"/>
      <c r="D253" s="19"/>
      <c r="E253" s="19"/>
      <c r="F253" s="19"/>
      <c r="G253" s="19"/>
      <c r="H253" s="19"/>
      <c r="I253" s="19"/>
      <c r="J253" s="19"/>
      <c r="K253" s="19"/>
    </row>
    <row r="254" spans="1:11" ht="17.25" x14ac:dyDescent="0.15">
      <c r="A254" s="2"/>
      <c r="B254" s="19"/>
      <c r="C254" s="19"/>
      <c r="D254" s="19"/>
      <c r="E254" s="19"/>
      <c r="F254" s="19"/>
      <c r="G254" s="19"/>
      <c r="H254" s="19"/>
      <c r="I254" s="19"/>
      <c r="J254" s="19"/>
      <c r="K254" s="19"/>
    </row>
    <row r="255" spans="1:11" ht="17.25" x14ac:dyDescent="0.15">
      <c r="A255" s="2"/>
      <c r="B255" s="19"/>
      <c r="C255" s="19"/>
      <c r="D255" s="19"/>
      <c r="E255" s="19"/>
      <c r="F255" s="19"/>
      <c r="G255" s="19"/>
      <c r="H255" s="19"/>
      <c r="I255" s="19"/>
      <c r="J255" s="19"/>
      <c r="K255" s="19"/>
    </row>
    <row r="256" spans="1:11" ht="17.25" x14ac:dyDescent="0.15">
      <c r="A256" s="2"/>
      <c r="B256" s="19"/>
      <c r="C256" s="19"/>
      <c r="D256" s="19"/>
      <c r="E256" s="19"/>
      <c r="F256" s="19"/>
      <c r="G256" s="19"/>
      <c r="H256" s="19"/>
      <c r="I256" s="19"/>
      <c r="J256" s="19"/>
      <c r="K256" s="19"/>
    </row>
    <row r="257" spans="1:11" ht="17.25" x14ac:dyDescent="0.15">
      <c r="A257" s="2"/>
      <c r="B257" s="19"/>
      <c r="C257" s="19"/>
      <c r="D257" s="19"/>
      <c r="E257" s="19"/>
      <c r="F257" s="19"/>
      <c r="G257" s="19"/>
      <c r="H257" s="19"/>
      <c r="I257" s="19"/>
      <c r="J257" s="19"/>
      <c r="K257" s="19"/>
    </row>
    <row r="258" spans="1:11" ht="17.25" x14ac:dyDescent="0.15">
      <c r="A258" s="2"/>
      <c r="B258" s="19"/>
      <c r="C258" s="19"/>
      <c r="D258" s="19"/>
      <c r="E258" s="19"/>
      <c r="F258" s="19"/>
      <c r="G258" s="19"/>
      <c r="H258" s="19"/>
      <c r="I258" s="19"/>
      <c r="J258" s="19"/>
      <c r="K258" s="19"/>
    </row>
    <row r="259" spans="1:11" ht="17.25" x14ac:dyDescent="0.15">
      <c r="A259" s="2"/>
      <c r="B259" s="19"/>
      <c r="C259" s="19"/>
      <c r="D259" s="19"/>
      <c r="E259" s="19"/>
      <c r="F259" s="19"/>
      <c r="G259" s="19"/>
      <c r="H259" s="19"/>
      <c r="I259" s="19"/>
      <c r="J259" s="19"/>
      <c r="K259" s="19"/>
    </row>
    <row r="260" spans="1:11" ht="17.25" x14ac:dyDescent="0.15">
      <c r="A260" s="2"/>
      <c r="B260" s="19"/>
      <c r="C260" s="19"/>
      <c r="D260" s="19"/>
      <c r="E260" s="19"/>
      <c r="F260" s="19"/>
      <c r="G260" s="19"/>
      <c r="H260" s="19"/>
      <c r="I260" s="19"/>
      <c r="J260" s="19"/>
      <c r="K260" s="19"/>
    </row>
    <row r="261" spans="1:11" ht="17.25" x14ac:dyDescent="0.15">
      <c r="A261" s="2"/>
      <c r="B261" s="19"/>
      <c r="C261" s="19"/>
      <c r="D261" s="19"/>
      <c r="E261" s="19"/>
      <c r="F261" s="19"/>
      <c r="G261" s="19"/>
      <c r="H261" s="19"/>
      <c r="I261" s="19"/>
      <c r="J261" s="19"/>
      <c r="K261" s="19"/>
    </row>
    <row r="262" spans="1:11" ht="17.25" x14ac:dyDescent="0.15">
      <c r="A262" s="2"/>
      <c r="B262" s="19"/>
      <c r="C262" s="19"/>
      <c r="D262" s="19"/>
      <c r="E262" s="19"/>
      <c r="F262" s="19"/>
      <c r="G262" s="19"/>
      <c r="H262" s="19"/>
      <c r="I262" s="19"/>
      <c r="J262" s="19"/>
      <c r="K262" s="19"/>
    </row>
    <row r="263" spans="1:11" ht="17.25" x14ac:dyDescent="0.15">
      <c r="A263" s="2"/>
      <c r="B263" s="19"/>
      <c r="C263" s="19"/>
      <c r="D263" s="19"/>
      <c r="E263" s="19"/>
      <c r="F263" s="19"/>
      <c r="G263" s="19"/>
      <c r="H263" s="19"/>
      <c r="I263" s="19"/>
      <c r="J263" s="19"/>
      <c r="K263" s="19"/>
    </row>
    <row r="264" spans="1:11" ht="17.25" x14ac:dyDescent="0.15">
      <c r="A264" s="2"/>
      <c r="B264" s="19"/>
      <c r="C264" s="19"/>
      <c r="D264" s="19"/>
      <c r="E264" s="19"/>
      <c r="F264" s="19"/>
      <c r="G264" s="19"/>
      <c r="H264" s="19"/>
      <c r="I264" s="19"/>
      <c r="J264" s="19"/>
      <c r="K264" s="19"/>
    </row>
    <row r="265" spans="1:11" ht="17.25" x14ac:dyDescent="0.15">
      <c r="A265" s="2"/>
      <c r="B265" s="19"/>
      <c r="C265" s="19"/>
      <c r="D265" s="19"/>
      <c r="E265" s="19"/>
      <c r="F265" s="19"/>
      <c r="G265" s="19"/>
      <c r="H265" s="19"/>
      <c r="I265" s="19"/>
      <c r="J265" s="19"/>
      <c r="K265" s="19"/>
    </row>
    <row r="266" spans="1:11" ht="17.25" x14ac:dyDescent="0.15">
      <c r="A266" s="2"/>
      <c r="B266" s="19"/>
      <c r="C266" s="19"/>
      <c r="D266" s="19"/>
      <c r="E266" s="19"/>
      <c r="F266" s="19"/>
      <c r="G266" s="19"/>
      <c r="H266" s="19"/>
      <c r="I266" s="19"/>
      <c r="J266" s="19"/>
      <c r="K266" s="19"/>
    </row>
    <row r="267" spans="1:11" ht="17.25" x14ac:dyDescent="0.15">
      <c r="A267" s="2"/>
      <c r="B267" s="19"/>
      <c r="C267" s="19"/>
      <c r="D267" s="19"/>
      <c r="E267" s="19"/>
      <c r="F267" s="19"/>
      <c r="G267" s="19"/>
      <c r="H267" s="19"/>
      <c r="I267" s="19"/>
      <c r="J267" s="19"/>
      <c r="K267" s="19"/>
    </row>
    <row r="268" spans="1:11" ht="17.25" x14ac:dyDescent="0.15">
      <c r="A268" s="2"/>
      <c r="B268" s="19"/>
      <c r="C268" s="19"/>
      <c r="D268" s="19"/>
      <c r="E268" s="19"/>
      <c r="F268" s="19"/>
      <c r="G268" s="19"/>
      <c r="H268" s="19"/>
      <c r="I268" s="19"/>
      <c r="J268" s="19"/>
      <c r="K268" s="19"/>
    </row>
    <row r="269" spans="1:11" ht="17.25" x14ac:dyDescent="0.15">
      <c r="A269" s="2"/>
      <c r="B269" s="19"/>
      <c r="C269" s="19"/>
      <c r="D269" s="19"/>
      <c r="E269" s="19"/>
      <c r="F269" s="19"/>
      <c r="G269" s="19"/>
      <c r="H269" s="19"/>
      <c r="I269" s="19"/>
      <c r="J269" s="19"/>
      <c r="K269" s="19"/>
    </row>
    <row r="270" spans="1:11" ht="17.25" x14ac:dyDescent="0.15">
      <c r="A270" s="2"/>
      <c r="B270" s="19"/>
      <c r="C270" s="19"/>
      <c r="D270" s="19"/>
      <c r="E270" s="19"/>
      <c r="F270" s="19"/>
      <c r="G270" s="19"/>
      <c r="H270" s="19"/>
      <c r="I270" s="19"/>
      <c r="J270" s="19"/>
      <c r="K270" s="19"/>
    </row>
    <row r="271" spans="1:11" ht="17.25" x14ac:dyDescent="0.15">
      <c r="A271" s="2"/>
      <c r="B271" s="19"/>
      <c r="C271" s="19"/>
      <c r="D271" s="19"/>
      <c r="E271" s="19"/>
      <c r="F271" s="19"/>
      <c r="G271" s="19"/>
      <c r="H271" s="19"/>
      <c r="I271" s="19"/>
      <c r="J271" s="19"/>
      <c r="K271" s="19"/>
    </row>
    <row r="272" spans="1:11" ht="17.25" x14ac:dyDescent="0.15">
      <c r="A272" s="2"/>
      <c r="B272" s="19"/>
      <c r="C272" s="19"/>
      <c r="D272" s="19"/>
      <c r="E272" s="19"/>
      <c r="F272" s="19"/>
      <c r="G272" s="19"/>
      <c r="H272" s="19"/>
      <c r="I272" s="19"/>
      <c r="J272" s="19"/>
      <c r="K272" s="19"/>
    </row>
    <row r="273" spans="1:12" ht="17.25" x14ac:dyDescent="0.15">
      <c r="A273" s="2"/>
      <c r="B273" s="19"/>
      <c r="C273" s="19"/>
      <c r="D273" s="19"/>
      <c r="E273" s="19"/>
      <c r="F273" s="19"/>
      <c r="G273" s="19"/>
      <c r="H273" s="19"/>
      <c r="I273" s="19"/>
      <c r="J273" s="19"/>
      <c r="K273" s="19"/>
    </row>
    <row r="274" spans="1:12" ht="17.25" x14ac:dyDescent="0.15">
      <c r="A274" s="2"/>
      <c r="B274" s="19"/>
      <c r="C274" s="19"/>
      <c r="D274" s="19"/>
      <c r="E274" s="19"/>
      <c r="F274" s="19"/>
      <c r="G274" s="19"/>
      <c r="H274" s="19"/>
      <c r="I274" s="19"/>
      <c r="J274" s="19"/>
      <c r="K274" s="19"/>
    </row>
    <row r="275" spans="1:12" ht="17.25" x14ac:dyDescent="0.15">
      <c r="A275" s="2"/>
      <c r="B275" s="19"/>
      <c r="C275" s="19"/>
      <c r="D275" s="19"/>
      <c r="E275" s="19"/>
      <c r="F275" s="19"/>
      <c r="G275" s="19"/>
      <c r="H275" s="19"/>
      <c r="I275" s="19"/>
      <c r="J275" s="246" t="s">
        <v>233</v>
      </c>
      <c r="K275" s="19"/>
    </row>
    <row r="276" spans="1:12" ht="17.25" x14ac:dyDescent="0.15">
      <c r="A276" s="650" t="s">
        <v>60</v>
      </c>
      <c r="B276" s="650"/>
      <c r="C276" s="650"/>
      <c r="D276" s="650"/>
      <c r="E276" s="650"/>
      <c r="F276" s="650"/>
      <c r="G276" s="650"/>
      <c r="H276" s="650"/>
      <c r="I276" s="650"/>
      <c r="J276" s="650"/>
      <c r="K276" s="10"/>
    </row>
    <row r="277" spans="1:12" ht="17.25" customHeight="1" x14ac:dyDescent="0.15">
      <c r="A277" s="681" t="s">
        <v>27</v>
      </c>
      <c r="B277" s="681"/>
      <c r="C277" s="681"/>
      <c r="D277" s="681"/>
      <c r="E277" s="681"/>
      <c r="F277" s="681"/>
      <c r="G277" s="681"/>
      <c r="H277" s="681"/>
      <c r="I277" s="681"/>
      <c r="J277" s="681"/>
      <c r="K277" s="12"/>
    </row>
    <row r="278" spans="1:12" ht="17.25" customHeight="1" x14ac:dyDescent="0.15">
      <c r="A278" s="681"/>
      <c r="B278" s="681"/>
      <c r="C278" s="681"/>
      <c r="D278" s="681"/>
      <c r="E278" s="681"/>
      <c r="F278" s="681"/>
      <c r="G278" s="681"/>
      <c r="H278" s="681"/>
      <c r="I278" s="681"/>
      <c r="J278" s="681"/>
      <c r="K278" s="12"/>
    </row>
    <row r="279" spans="1:12" ht="17.25" customHeight="1" x14ac:dyDescent="0.15">
      <c r="A279" s="681" t="s">
        <v>28</v>
      </c>
      <c r="B279" s="681"/>
      <c r="C279" s="681"/>
      <c r="D279" s="681"/>
      <c r="E279" s="681"/>
      <c r="F279" s="681"/>
      <c r="G279" s="681"/>
      <c r="H279" s="681"/>
      <c r="I279" s="681"/>
      <c r="J279" s="681"/>
      <c r="K279" s="12"/>
    </row>
    <row r="280" spans="1:12" ht="17.25" customHeight="1" x14ac:dyDescent="0.15">
      <c r="A280" s="681"/>
      <c r="B280" s="681"/>
      <c r="C280" s="681"/>
      <c r="D280" s="681"/>
      <c r="E280" s="681"/>
      <c r="F280" s="681"/>
      <c r="G280" s="681"/>
      <c r="H280" s="681"/>
      <c r="I280" s="681"/>
      <c r="J280" s="681"/>
      <c r="K280" s="12"/>
    </row>
    <row r="281" spans="1:12" ht="17.25" x14ac:dyDescent="0.15">
      <c r="A281" s="2"/>
      <c r="B281" s="19"/>
      <c r="C281" s="19"/>
      <c r="D281" s="19"/>
      <c r="E281" s="19"/>
      <c r="F281" s="19"/>
      <c r="G281" s="19"/>
      <c r="H281" s="19"/>
      <c r="I281" s="19"/>
      <c r="J281" s="19"/>
      <c r="K281" s="19"/>
    </row>
    <row r="282" spans="1:12" ht="18" thickBot="1" x14ac:dyDescent="0.2">
      <c r="A282" s="760" t="s">
        <v>17</v>
      </c>
      <c r="B282" s="760"/>
      <c r="C282" s="760"/>
      <c r="D282" s="760"/>
      <c r="E282" s="760"/>
      <c r="F282" s="760"/>
      <c r="G282" s="760"/>
      <c r="H282" s="760"/>
      <c r="I282" s="760"/>
      <c r="J282" s="760"/>
      <c r="K282" s="10"/>
    </row>
    <row r="283" spans="1:12" ht="17.25" customHeight="1" x14ac:dyDescent="0.15">
      <c r="B283" s="757" t="s">
        <v>61</v>
      </c>
      <c r="C283" s="758"/>
      <c r="D283" s="758"/>
      <c r="E283" s="758"/>
      <c r="F283" s="758"/>
      <c r="G283" s="758"/>
      <c r="H283" s="758"/>
      <c r="I283" s="759"/>
      <c r="J283" s="22"/>
      <c r="K283" s="38"/>
    </row>
    <row r="284" spans="1:12" ht="17.25" customHeight="1" x14ac:dyDescent="0.15">
      <c r="B284" s="710" t="s">
        <v>18</v>
      </c>
      <c r="C284" s="711"/>
      <c r="D284" s="737" t="str">
        <f>IF(L284&lt;&gt;"",RIGHT(L284,LEN(L284)-1),"")</f>
        <v>□テレビ3台、□ラジオ5器、□タブレット端末2台、□ファックス1台、□携帯電話5台、□携帯電話用バッテリー3個、□乾電池20個</v>
      </c>
      <c r="E284" s="738"/>
      <c r="F284" s="738"/>
      <c r="G284" s="738"/>
      <c r="H284" s="738"/>
      <c r="I284" s="739"/>
      <c r="J284" s="76"/>
      <c r="K284" s="16"/>
      <c r="L284" s="395" t="str">
        <f>IF(入力シート!C235="有","、"&amp;入力シート!B235&amp;IF(入力シート!G235&lt;&gt;"",入力シート!G235&amp;入力シート!I235,""),"")&amp;IF(入力シート!C237="有","、"&amp;入力シート!B237&amp;IF(入力シート!G237&lt;&gt;"",入力シート!G237&amp;入力シート!I237,""),"")&amp;IF(入力シート!C239="有","、"&amp;入力シート!B239&amp;IF(入力シート!G239&lt;&gt;"",入力シート!G239&amp;入力シート!I239,""),"")&amp;IF(入力シート!C241="有","、"&amp;入力シート!B241&amp;IF(入力シート!G241&lt;&gt;"",入力シート!G241&amp;入力シート!I241,""),"")&amp;IF(入力シート!C243="有","、"&amp;入力シート!B243&amp;IF(入力シート!G243&lt;&gt;"",入力シート!G243&amp;入力シート!I243,""),"")&amp;IF(入力シート!C245="有","、"&amp;入力シート!B245&amp;IF(入力シート!G245&lt;&gt;"",入力シート!G245&amp;入力シート!I245,""),"")&amp;IF(入力シート!C247="有","、"&amp;入力シート!B247&amp;IF(入力シート!G247&lt;&gt;"",入力シート!G247&amp;入力シート!I247,""),"")&amp;IF(入力シート!C249&lt;&gt;"","、"&amp;入力シート!C249,"")</f>
        <v>、□テレビ3台、□ラジオ5器、□タブレット端末2台、□ファックス1台、□携帯電話5台、□携帯電話用バッテリー3個、□乾電池20個</v>
      </c>
    </row>
    <row r="285" spans="1:12" ht="17.25" customHeight="1" x14ac:dyDescent="0.15">
      <c r="B285" s="712"/>
      <c r="C285" s="713"/>
      <c r="D285" s="740"/>
      <c r="E285" s="741"/>
      <c r="F285" s="741"/>
      <c r="G285" s="741"/>
      <c r="H285" s="741"/>
      <c r="I285" s="742"/>
      <c r="J285" s="76"/>
      <c r="K285" s="60"/>
      <c r="L285" s="395"/>
    </row>
    <row r="286" spans="1:12" ht="17.25" customHeight="1" x14ac:dyDescent="0.15">
      <c r="B286" s="714"/>
      <c r="C286" s="715"/>
      <c r="D286" s="743"/>
      <c r="E286" s="744"/>
      <c r="F286" s="744"/>
      <c r="G286" s="744"/>
      <c r="H286" s="744"/>
      <c r="I286" s="745"/>
      <c r="J286" s="76"/>
      <c r="K286" s="16"/>
      <c r="L286" s="395"/>
    </row>
    <row r="287" spans="1:12" ht="17.25" customHeight="1" x14ac:dyDescent="0.15">
      <c r="B287" s="710" t="s">
        <v>94</v>
      </c>
      <c r="C287" s="711"/>
      <c r="D287" s="746" t="str">
        <f>IF(L287&lt;&gt;"",RIGHT(L287,LEN(L287)-1),"")</f>
        <v>□従業員名簿、□利用者名簿、□携帯電話5台、□携帯電話用バッテリー3個、□拡声器1台、□懐中電灯5台、□乾電池20個</v>
      </c>
      <c r="E287" s="747"/>
      <c r="F287" s="747"/>
      <c r="G287" s="747"/>
      <c r="H287" s="747"/>
      <c r="I287" s="748"/>
      <c r="J287" s="76"/>
      <c r="K287" s="16"/>
      <c r="L287" s="395" t="str">
        <f>IF(入力シート!C254="有","、"&amp;入力シート!B254,"")&amp;IF(入力シート!C256="有","、"&amp;入力シート!B256,"")&amp;IF(入力シート!C258="有","、"&amp;入力シート!B258&amp;IF(入力シート!G258&lt;&gt;"",入力シート!G258&amp;入力シート!I258,""),"")&amp;IF(入力シート!C260="有","、"&amp;入力シート!B260&amp;IF(入力シート!G260&lt;&gt;"",入力シート!G260&amp;入力シート!I260,""),"")&amp;IF(入力シート!C262="有","、"&amp;入力シート!B262&amp;IF(入力シート!G262&lt;&gt;"",入力シート!G262&amp;入力シート!I262,""),"")&amp;IF(入力シート!C264="有","、"&amp;入力シート!B264&amp;IF(入力シート!G264&lt;&gt;"",入力シート!G264&amp;入力シート!I264,""),"")&amp;IF(入力シート!C266="有","、"&amp;入力シート!B266&amp;IF(入力シート!G266&lt;&gt;"",入力シート!G266&amp;入力シート!I266,""),"")&amp;IF(入力シート!C268="有","、"&amp;入力シート!B268&amp;IF(入力シート!G268&lt;&gt;"",入力シート!G268&amp;入力シート!I268,""),"")&amp;IF(入力シート!C270="有","、"&amp;入力シート!B270&amp;IF(入力シート!G270&lt;&gt;"",入力シート!G270&amp;入力シート!I270,""),"")&amp;IF(入力シート!C272="有","、"&amp;入力シート!B272&amp;IF(入力シート!G272&lt;&gt;"",入力シート!G272&amp;入力シート!I272,""),"")&amp;IF(入力シート!C274&lt;&gt;"","、"&amp;入力シート!C274,"")</f>
        <v>、□従業員名簿、□利用者名簿、□携帯電話5台、□携帯電話用バッテリー3個、□拡声器1台、□懐中電灯5台、□乾電池20個</v>
      </c>
    </row>
    <row r="288" spans="1:12" ht="17.25" customHeight="1" x14ac:dyDescent="0.15">
      <c r="B288" s="712"/>
      <c r="C288" s="713"/>
      <c r="D288" s="749"/>
      <c r="E288" s="655"/>
      <c r="F288" s="655"/>
      <c r="G288" s="655"/>
      <c r="H288" s="655"/>
      <c r="I288" s="656"/>
      <c r="J288" s="76"/>
      <c r="K288" s="58"/>
      <c r="L288" s="395"/>
    </row>
    <row r="289" spans="1:12" ht="17.25" customHeight="1" x14ac:dyDescent="0.15">
      <c r="B289" s="712"/>
      <c r="C289" s="713"/>
      <c r="D289" s="749"/>
      <c r="E289" s="655"/>
      <c r="F289" s="655"/>
      <c r="G289" s="655"/>
      <c r="H289" s="655"/>
      <c r="I289" s="656"/>
      <c r="J289" s="76"/>
      <c r="K289" s="16"/>
      <c r="L289" s="395"/>
    </row>
    <row r="290" spans="1:12" ht="17.25" customHeight="1" x14ac:dyDescent="0.15">
      <c r="B290" s="714"/>
      <c r="C290" s="715"/>
      <c r="D290" s="749"/>
      <c r="E290" s="655"/>
      <c r="F290" s="655"/>
      <c r="G290" s="655"/>
      <c r="H290" s="655"/>
      <c r="I290" s="656"/>
      <c r="J290" s="76"/>
      <c r="K290" s="16"/>
      <c r="L290" s="395"/>
    </row>
    <row r="291" spans="1:12" ht="17.25" customHeight="1" x14ac:dyDescent="0.15">
      <c r="B291" s="710" t="s">
        <v>59</v>
      </c>
      <c r="C291" s="711"/>
      <c r="D291" s="746" t="str">
        <f>IF(L291&lt;&gt;"",RIGHT(L291,LEN(L291)-1),"")</f>
        <v>□水6日分、□食料9日分、□寝具10人分、□防寒具10人分</v>
      </c>
      <c r="E291" s="747"/>
      <c r="F291" s="747"/>
      <c r="G291" s="747"/>
      <c r="H291" s="747"/>
      <c r="I291" s="748"/>
      <c r="J291" s="77"/>
      <c r="K291" s="60"/>
      <c r="L291" s="395" t="str">
        <f>IF(入力シート!C279="有","、"&amp;入力シート!B279&amp;IF(入力シート!G279&lt;&gt;"",入力シート!G279&amp;入力シート!I279,""),"")&amp;IF(入力シート!C281="有","、"&amp;入力シート!B281&amp;IF(入力シート!G281&lt;&gt;"",入力シート!G281&amp;入力シート!I281,""),"")&amp;IF(入力シート!C283="有","、"&amp;入力シート!B283&amp;IF(入力シート!G283&lt;&gt;"",入力シート!G283&amp;入力シート!I283,""),"")&amp;IF(入力シート!C285="有","、"&amp;入力シート!B285&amp;IF(入力シート!G285&lt;&gt;"",入力シート!G285&amp;入力シート!I285,""),"")&amp;IF(入力シート!C287&lt;&gt;"","、"&amp;入力シート!C287,"")</f>
        <v>、□水6日分、□食料9日分、□寝具10人分、□防寒具10人分</v>
      </c>
    </row>
    <row r="292" spans="1:12" ht="17.25" customHeight="1" x14ac:dyDescent="0.15">
      <c r="B292" s="714"/>
      <c r="C292" s="715"/>
      <c r="D292" s="761"/>
      <c r="E292" s="762"/>
      <c r="F292" s="762"/>
      <c r="G292" s="762"/>
      <c r="H292" s="762"/>
      <c r="I292" s="763"/>
      <c r="J292" s="77"/>
      <c r="K292" s="60"/>
      <c r="L292" s="395"/>
    </row>
    <row r="293" spans="1:12" ht="17.25" customHeight="1" x14ac:dyDescent="0.15">
      <c r="B293" s="710" t="s">
        <v>413</v>
      </c>
      <c r="C293" s="711"/>
      <c r="D293" s="746" t="str">
        <f>IF(L293&lt;&gt;"",RIGHT(L293,LEN(L293)-1),"")</f>
        <v>□おむつ・おしりふき100枚、□常備薬3日分</v>
      </c>
      <c r="E293" s="747"/>
      <c r="F293" s="747"/>
      <c r="G293" s="747"/>
      <c r="H293" s="747"/>
      <c r="I293" s="748"/>
      <c r="J293" s="77"/>
      <c r="K293" s="60"/>
      <c r="L293" s="395" t="str">
        <f>IF(入力シート!C292="有","、"&amp;入力シート!B292&amp;IF(入力シート!G292&lt;&gt;"",入力シート!G292&amp;入力シート!I292,""),"")&amp;IF(入力シート!C294="有","、"&amp;入力シート!B294&amp;IF(入力シート!G294&lt;&gt;"",入力シート!G294&amp;入力シート!I294,""),"")&amp;IF(入力シート!C296="有","、"&amp;入力シート!B296&amp;IF(入力シート!G296&lt;&gt;"",入力シート!G296&amp;入力シート!I296,""),"")&amp;IF(入力シート!C298="有","、"&amp;入力シート!B298&amp;IF(入力シート!G298&lt;&gt;"",入力シート!G298&amp;入力シート!I298,""),"")&amp;IF(入力シート!C300&lt;&gt;"","、"&amp;入力シート!C300,"")</f>
        <v>、□おむつ・おしりふき100枚、□常備薬3日分</v>
      </c>
    </row>
    <row r="294" spans="1:12" ht="17.25" customHeight="1" x14ac:dyDescent="0.15">
      <c r="B294" s="714"/>
      <c r="C294" s="715"/>
      <c r="D294" s="761"/>
      <c r="E294" s="762"/>
      <c r="F294" s="762"/>
      <c r="G294" s="762"/>
      <c r="H294" s="762"/>
      <c r="I294" s="763"/>
      <c r="J294" s="77"/>
      <c r="K294" s="60"/>
      <c r="L294" s="395"/>
    </row>
    <row r="295" spans="1:12" ht="17.25" customHeight="1" x14ac:dyDescent="0.15">
      <c r="B295" s="710" t="s">
        <v>324</v>
      </c>
      <c r="C295" s="711"/>
      <c r="D295" s="746" t="str">
        <f>IF(L295&lt;&gt;"",RIGHT(L295,LEN(L295)-1),"")</f>
        <v>□ウエットティッシュ100枚、□ゴミ袋50枚、□タオル10枚、□ミルク、□簡易マット</v>
      </c>
      <c r="E295" s="747"/>
      <c r="F295" s="747"/>
      <c r="G295" s="747"/>
      <c r="H295" s="747"/>
      <c r="I295" s="748"/>
      <c r="J295" s="77"/>
      <c r="K295" s="60"/>
      <c r="L295" s="395" t="str">
        <f>IF(入力シート!C305="有","、"&amp;入力シート!B305&amp;IF(入力シート!G305&lt;&gt;"",入力シート!G305&amp;入力シート!I305,""),"")&amp;IF(入力シート!C307="有","、"&amp;入力シート!B307&amp;IF(入力シート!G307&lt;&gt;"",入力シート!G307&amp;入力シート!I307,""),"")&amp;IF(入力シート!C309="有","、"&amp;入力シート!B309&amp;IF(入力シート!G309&lt;&gt;"",入力シート!G309&amp;入力シート!I309,""),"")&amp;IF(入力シート!C311&lt;&gt;"","、"&amp;入力シート!C311,"")</f>
        <v>、□ウエットティッシュ100枚、□ゴミ袋50枚、□タオル10枚、□ミルク、□簡易マット</v>
      </c>
    </row>
    <row r="296" spans="1:12" ht="17.25" customHeight="1" thickBot="1" x14ac:dyDescent="0.2">
      <c r="B296" s="752"/>
      <c r="C296" s="753"/>
      <c r="D296" s="754"/>
      <c r="E296" s="755"/>
      <c r="F296" s="755"/>
      <c r="G296" s="755"/>
      <c r="H296" s="755"/>
      <c r="I296" s="756"/>
      <c r="J296" s="77"/>
      <c r="K296" s="60"/>
      <c r="L296" s="395"/>
    </row>
    <row r="297" spans="1:12" ht="17.25" customHeight="1" thickBot="1" x14ac:dyDescent="0.2">
      <c r="A297" s="24"/>
      <c r="B297" s="18"/>
      <c r="C297" s="18"/>
      <c r="D297" s="14"/>
      <c r="E297" s="14"/>
      <c r="F297" s="14"/>
      <c r="G297" s="14"/>
      <c r="H297" s="14"/>
      <c r="I297" s="14"/>
      <c r="J297" s="14"/>
      <c r="K297" s="14"/>
      <c r="L297" s="395"/>
    </row>
    <row r="298" spans="1:12" ht="17.25" customHeight="1" x14ac:dyDescent="0.15">
      <c r="B298" s="757" t="s">
        <v>62</v>
      </c>
      <c r="C298" s="758"/>
      <c r="D298" s="758"/>
      <c r="E298" s="758"/>
      <c r="F298" s="758"/>
      <c r="G298" s="758"/>
      <c r="H298" s="758"/>
      <c r="I298" s="759"/>
      <c r="J298" s="22"/>
      <c r="K298" s="38"/>
      <c r="L298" s="395"/>
    </row>
    <row r="299" spans="1:12" ht="17.25" customHeight="1" x14ac:dyDescent="0.15">
      <c r="B299" s="768" t="str">
        <f>IF(L299&lt;&gt;"",RIGHT(L299,LEN(L299)-1),"")</f>
        <v>□土のう20個、□止水板1台</v>
      </c>
      <c r="C299" s="769"/>
      <c r="D299" s="769"/>
      <c r="E299" s="769"/>
      <c r="F299" s="769"/>
      <c r="G299" s="769"/>
      <c r="H299" s="769"/>
      <c r="I299" s="770"/>
      <c r="J299" s="77"/>
      <c r="K299" s="60"/>
      <c r="L299" s="395" t="str">
        <f>IF(入力シート!C316="有","、"&amp;入力シート!B316&amp;IF(入力シート!G316&lt;&gt;"",入力シート!G316&amp;入力シート!I316,""),"")&amp;IF(入力シート!C318="有","、"&amp;入力シート!B318&amp;IF(入力シート!G318&lt;&gt;"",入力シート!G318&amp;入力シート!I318,""),"")</f>
        <v>、□土のう20個、□止水板1台</v>
      </c>
    </row>
    <row r="300" spans="1:12" ht="17.25" customHeight="1" x14ac:dyDescent="0.15">
      <c r="B300" s="771" t="str">
        <f>IF(入力シート!C320&gt;0,""&amp;入力シート!B320&amp;"（"&amp;入力シート!C320&amp;"）","")</f>
        <v>□その他（□プランター、□ビニールシート、□ロープ）</v>
      </c>
      <c r="C300" s="504"/>
      <c r="D300" s="504"/>
      <c r="E300" s="504"/>
      <c r="F300" s="504"/>
      <c r="G300" s="504"/>
      <c r="H300" s="504"/>
      <c r="I300" s="772"/>
      <c r="J300" s="77"/>
      <c r="K300" s="60"/>
    </row>
    <row r="301" spans="1:12" ht="18" customHeight="1" thickBot="1" x14ac:dyDescent="0.2">
      <c r="A301" s="59"/>
      <c r="B301" s="773"/>
      <c r="C301" s="774"/>
      <c r="D301" s="774"/>
      <c r="E301" s="774"/>
      <c r="F301" s="774"/>
      <c r="G301" s="774"/>
      <c r="H301" s="774"/>
      <c r="I301" s="775"/>
      <c r="J301" s="59"/>
      <c r="K301" s="59"/>
    </row>
    <row r="302" spans="1:12" ht="18" customHeight="1" x14ac:dyDescent="0.15">
      <c r="A302" s="59"/>
      <c r="B302" s="59"/>
      <c r="C302" s="59"/>
      <c r="D302" s="59"/>
      <c r="E302" s="59"/>
      <c r="F302" s="59"/>
      <c r="G302" s="59"/>
      <c r="H302" s="59"/>
      <c r="I302" s="59"/>
      <c r="J302" s="59"/>
      <c r="K302" s="59"/>
    </row>
    <row r="303" spans="1:12" ht="18" customHeight="1" x14ac:dyDescent="0.15">
      <c r="A303" s="650" t="s">
        <v>63</v>
      </c>
      <c r="B303" s="650"/>
      <c r="C303" s="650"/>
      <c r="D303" s="650"/>
      <c r="E303" s="650"/>
      <c r="F303" s="650"/>
      <c r="G303" s="650"/>
      <c r="H303" s="650"/>
      <c r="I303" s="650"/>
      <c r="J303" s="650"/>
      <c r="K303" s="59"/>
    </row>
    <row r="304" spans="1:12" ht="18" customHeight="1" x14ac:dyDescent="0.15">
      <c r="A304" s="681" t="s">
        <v>64</v>
      </c>
      <c r="B304" s="681"/>
      <c r="C304" s="681"/>
      <c r="D304" s="681"/>
      <c r="E304" s="681"/>
      <c r="F304" s="681"/>
      <c r="G304" s="681"/>
      <c r="H304" s="681"/>
      <c r="I304" s="681"/>
      <c r="J304" s="681"/>
      <c r="K304" s="59"/>
    </row>
    <row r="305" spans="1:11" ht="18" customHeight="1" x14ac:dyDescent="0.15">
      <c r="A305" s="78"/>
      <c r="B305" s="78"/>
      <c r="C305" s="78"/>
      <c r="D305" s="78"/>
      <c r="E305" s="78"/>
      <c r="F305" s="78"/>
      <c r="G305" s="78"/>
      <c r="H305" s="78"/>
      <c r="I305" s="78"/>
      <c r="J305" s="78"/>
      <c r="K305" s="78"/>
    </row>
    <row r="306" spans="1:11" ht="18" customHeight="1" x14ac:dyDescent="0.15">
      <c r="A306" s="681" t="s">
        <v>168</v>
      </c>
      <c r="B306" s="681"/>
      <c r="C306" s="681"/>
      <c r="D306" s="681"/>
      <c r="E306" s="681"/>
      <c r="F306" s="681"/>
      <c r="G306" s="681"/>
      <c r="H306" s="681"/>
      <c r="I306" s="681"/>
      <c r="J306" s="681"/>
      <c r="K306" s="78"/>
    </row>
    <row r="307" spans="1:11" ht="18" customHeight="1" x14ac:dyDescent="0.15">
      <c r="A307" s="685" t="str">
        <f>IF(入力シート!C329&lt;&gt;"","　毎年"&amp;入力シート!C327&amp;"月に"&amp;入力シート!C329&amp;"を対象に"&amp;入力シート!C331&amp;"に関する研修を実施する。","")&amp;IF(入力シート!C335&lt;&gt;"","毎年"&amp;入力シート!C333&amp;"月に"&amp;入力シート!C335&amp;"を対象に"&amp;入力シート!C337&amp;"に関する研修を実施する。","")</f>
        <v>　毎年4月に新規採用の従業員を対象に防災情報及び避難誘導に関する研修を実施する。</v>
      </c>
      <c r="B307" s="685"/>
      <c r="C307" s="685"/>
      <c r="D307" s="685"/>
      <c r="E307" s="685"/>
      <c r="F307" s="685"/>
      <c r="G307" s="685"/>
      <c r="H307" s="685"/>
      <c r="I307" s="685"/>
      <c r="J307" s="685"/>
      <c r="K307" s="59"/>
    </row>
    <row r="308" spans="1:11" ht="18" customHeight="1" x14ac:dyDescent="0.15">
      <c r="A308" s="685"/>
      <c r="B308" s="685"/>
      <c r="C308" s="685"/>
      <c r="D308" s="685"/>
      <c r="E308" s="685"/>
      <c r="F308" s="685"/>
      <c r="G308" s="685"/>
      <c r="H308" s="685"/>
      <c r="I308" s="685"/>
      <c r="J308" s="685"/>
      <c r="K308" s="78"/>
    </row>
    <row r="309" spans="1:11" ht="18" customHeight="1" x14ac:dyDescent="0.15">
      <c r="A309" s="685"/>
      <c r="B309" s="685"/>
      <c r="C309" s="685"/>
      <c r="D309" s="685"/>
      <c r="E309" s="685"/>
      <c r="F309" s="685"/>
      <c r="G309" s="685"/>
      <c r="H309" s="685"/>
      <c r="I309" s="685"/>
      <c r="J309" s="685"/>
      <c r="K309" s="78"/>
    </row>
    <row r="310" spans="1:11" ht="18" customHeight="1" x14ac:dyDescent="0.15">
      <c r="A310" s="685" t="s">
        <v>169</v>
      </c>
      <c r="B310" s="685"/>
      <c r="C310" s="685"/>
      <c r="D310" s="685"/>
      <c r="E310" s="685"/>
      <c r="F310" s="685"/>
      <c r="G310" s="685"/>
      <c r="H310" s="685"/>
      <c r="I310" s="685"/>
      <c r="J310" s="685"/>
      <c r="K310" s="78"/>
    </row>
    <row r="311" spans="1:11" ht="18" customHeight="1" x14ac:dyDescent="0.15">
      <c r="A311" s="685" t="str">
        <f>IF(入力シート!C343&lt;&gt;"","　毎年"&amp;入力シート!C341&amp;"月に"&amp;入力シート!C343&amp;"を対象として"&amp;入力シート!C345&amp;"に関する訓練を実施する。","")&amp;IF(入力シート!C350&lt;&gt;"","毎年"&amp;入力シート!C348&amp;"月に"&amp;入力シート!C350&amp;"を対象として"&amp;入力シート!C352&amp;"に関する訓練を実施する。","")</f>
        <v>　毎年4月に新規採用の従業員を対象として避難誘導に関する訓練を実施する。毎年5月に全従業員を対象として情報収集・伝達及び避難誘導に関する訓練を実施する。</v>
      </c>
      <c r="B311" s="685"/>
      <c r="C311" s="685"/>
      <c r="D311" s="685"/>
      <c r="E311" s="685"/>
      <c r="F311" s="685"/>
      <c r="G311" s="685"/>
      <c r="H311" s="685"/>
      <c r="I311" s="685"/>
      <c r="J311" s="685"/>
      <c r="K311" s="59"/>
    </row>
    <row r="312" spans="1:11" ht="18" customHeight="1" x14ac:dyDescent="0.15">
      <c r="A312" s="685"/>
      <c r="B312" s="685"/>
      <c r="C312" s="685"/>
      <c r="D312" s="685"/>
      <c r="E312" s="685"/>
      <c r="F312" s="685"/>
      <c r="G312" s="685"/>
      <c r="H312" s="685"/>
      <c r="I312" s="685"/>
      <c r="J312" s="685"/>
      <c r="K312" s="59"/>
    </row>
    <row r="313" spans="1:11" ht="18" customHeight="1" x14ac:dyDescent="0.15">
      <c r="A313" s="685"/>
      <c r="B313" s="685"/>
      <c r="C313" s="685"/>
      <c r="D313" s="685"/>
      <c r="E313" s="685"/>
      <c r="F313" s="685"/>
      <c r="G313" s="685"/>
      <c r="H313" s="685"/>
      <c r="I313" s="685"/>
      <c r="J313" s="685"/>
      <c r="K313" s="59"/>
    </row>
    <row r="314" spans="1:11" ht="18" customHeight="1" x14ac:dyDescent="0.15">
      <c r="A314" s="79"/>
      <c r="B314" s="79"/>
      <c r="C314" s="79"/>
      <c r="D314" s="79"/>
      <c r="E314" s="79"/>
      <c r="F314" s="79"/>
      <c r="G314" s="79"/>
      <c r="H314" s="79"/>
      <c r="I314" s="79"/>
      <c r="J314" s="79"/>
      <c r="K314" s="59"/>
    </row>
    <row r="315" spans="1:11" ht="18" customHeight="1" x14ac:dyDescent="0.15">
      <c r="A315" s="96"/>
      <c r="B315" s="96"/>
      <c r="C315" s="96"/>
      <c r="D315" s="96"/>
      <c r="E315" s="96"/>
      <c r="F315" s="96"/>
      <c r="G315" s="96"/>
      <c r="H315" s="96"/>
      <c r="I315" s="96"/>
      <c r="J315" s="96"/>
      <c r="K315" s="97"/>
    </row>
    <row r="316" spans="1:11" ht="18" customHeight="1" x14ac:dyDescent="0.15">
      <c r="A316" s="96"/>
      <c r="B316" s="96"/>
      <c r="C316" s="96"/>
      <c r="D316" s="96"/>
      <c r="E316" s="96"/>
      <c r="F316" s="96"/>
      <c r="G316" s="96"/>
      <c r="H316" s="96"/>
      <c r="I316" s="96"/>
      <c r="J316" s="96"/>
      <c r="K316" s="97"/>
    </row>
    <row r="317" spans="1:11" ht="18" customHeight="1" x14ac:dyDescent="0.15">
      <c r="A317" s="96"/>
      <c r="B317" s="96"/>
      <c r="C317" s="96"/>
      <c r="D317" s="96"/>
      <c r="E317" s="96"/>
      <c r="F317" s="96"/>
      <c r="G317" s="96"/>
      <c r="H317" s="96"/>
      <c r="I317" s="96"/>
      <c r="J317" s="96"/>
      <c r="K317" s="97"/>
    </row>
    <row r="318" spans="1:11" ht="18" customHeight="1" x14ac:dyDescent="0.15">
      <c r="A318" s="96"/>
      <c r="B318" s="96"/>
      <c r="C318" s="96"/>
      <c r="D318" s="96"/>
      <c r="E318" s="96"/>
      <c r="F318" s="96"/>
      <c r="G318" s="96"/>
      <c r="H318" s="96"/>
      <c r="I318" s="96"/>
      <c r="J318" s="96"/>
      <c r="K318" s="97"/>
    </row>
    <row r="319" spans="1:11" ht="18" customHeight="1" x14ac:dyDescent="0.15">
      <c r="A319" s="96"/>
      <c r="B319" s="96"/>
      <c r="C319" s="96"/>
      <c r="D319" s="96"/>
      <c r="E319" s="96"/>
      <c r="F319" s="96"/>
      <c r="G319" s="96"/>
      <c r="H319" s="96"/>
      <c r="I319" s="96"/>
      <c r="J319" s="96"/>
      <c r="K319" s="97"/>
    </row>
  </sheetData>
  <mergeCells count="243">
    <mergeCell ref="A226:J226"/>
    <mergeCell ref="A183:H183"/>
    <mergeCell ref="D201:J201"/>
    <mergeCell ref="D202:J202"/>
    <mergeCell ref="D203:J203"/>
    <mergeCell ref="A211:B217"/>
    <mergeCell ref="C211:J211"/>
    <mergeCell ref="C212:J212"/>
    <mergeCell ref="C213:J213"/>
    <mergeCell ref="C216:J216"/>
    <mergeCell ref="C217:J217"/>
    <mergeCell ref="C214:J214"/>
    <mergeCell ref="C215:J215"/>
    <mergeCell ref="D210:J210"/>
    <mergeCell ref="D207:J208"/>
    <mergeCell ref="C192:J192"/>
    <mergeCell ref="C191:J191"/>
    <mergeCell ref="B218:J219"/>
    <mergeCell ref="A223:J223"/>
    <mergeCell ref="A224:J225"/>
    <mergeCell ref="I183:J183"/>
    <mergeCell ref="A181:E181"/>
    <mergeCell ref="A182:E182"/>
    <mergeCell ref="I167:J167"/>
    <mergeCell ref="I168:J168"/>
    <mergeCell ref="I169:J169"/>
    <mergeCell ref="I170:J170"/>
    <mergeCell ref="I171:J171"/>
    <mergeCell ref="A172:E172"/>
    <mergeCell ref="A173:E173"/>
    <mergeCell ref="A174:E174"/>
    <mergeCell ref="A175:E175"/>
    <mergeCell ref="A176:E176"/>
    <mergeCell ref="A177:E177"/>
    <mergeCell ref="A178:E178"/>
    <mergeCell ref="A179:E179"/>
    <mergeCell ref="A180:E180"/>
    <mergeCell ref="G172:H172"/>
    <mergeCell ref="I180:J180"/>
    <mergeCell ref="G173:H173"/>
    <mergeCell ref="G174:H174"/>
    <mergeCell ref="G175:H175"/>
    <mergeCell ref="I181:J181"/>
    <mergeCell ref="I182:J182"/>
    <mergeCell ref="I172:J172"/>
    <mergeCell ref="A164:E164"/>
    <mergeCell ref="A165:E165"/>
    <mergeCell ref="A166:E166"/>
    <mergeCell ref="A167:E167"/>
    <mergeCell ref="A168:E168"/>
    <mergeCell ref="A169:E169"/>
    <mergeCell ref="A170:E170"/>
    <mergeCell ref="A171:E171"/>
    <mergeCell ref="B110:I110"/>
    <mergeCell ref="A161:E161"/>
    <mergeCell ref="A163:E163"/>
    <mergeCell ref="G167:H167"/>
    <mergeCell ref="I161:J161"/>
    <mergeCell ref="I162:J162"/>
    <mergeCell ref="I163:J163"/>
    <mergeCell ref="I164:J164"/>
    <mergeCell ref="I165:J165"/>
    <mergeCell ref="I166:J166"/>
    <mergeCell ref="G156:H156"/>
    <mergeCell ref="G157:H157"/>
    <mergeCell ref="G158:H158"/>
    <mergeCell ref="I156:J156"/>
    <mergeCell ref="I157:J157"/>
    <mergeCell ref="I158:J158"/>
    <mergeCell ref="G176:H176"/>
    <mergeCell ref="G180:H180"/>
    <mergeCell ref="G168:H168"/>
    <mergeCell ref="G169:H169"/>
    <mergeCell ref="G170:H170"/>
    <mergeCell ref="G171:H171"/>
    <mergeCell ref="I175:J175"/>
    <mergeCell ref="I176:J176"/>
    <mergeCell ref="I177:J177"/>
    <mergeCell ref="I178:J178"/>
    <mergeCell ref="I179:J179"/>
    <mergeCell ref="G179:H179"/>
    <mergeCell ref="G177:H177"/>
    <mergeCell ref="G178:H178"/>
    <mergeCell ref="G161:H161"/>
    <mergeCell ref="G162:H162"/>
    <mergeCell ref="G163:H163"/>
    <mergeCell ref="G164:H164"/>
    <mergeCell ref="G165:H165"/>
    <mergeCell ref="B299:I299"/>
    <mergeCell ref="B300:I301"/>
    <mergeCell ref="D193:J193"/>
    <mergeCell ref="D293:I294"/>
    <mergeCell ref="D244:E244"/>
    <mergeCell ref="D245:E246"/>
    <mergeCell ref="F245:G246"/>
    <mergeCell ref="A227:J227"/>
    <mergeCell ref="B228:J228"/>
    <mergeCell ref="B247:C248"/>
    <mergeCell ref="D247:E248"/>
    <mergeCell ref="F247:G248"/>
    <mergeCell ref="A242:J242"/>
    <mergeCell ref="A237:J237"/>
    <mergeCell ref="A238:J239"/>
    <mergeCell ref="A241:J241"/>
    <mergeCell ref="A232:J235"/>
    <mergeCell ref="I173:J173"/>
    <mergeCell ref="I174:J174"/>
    <mergeCell ref="A311:J313"/>
    <mergeCell ref="F249:G250"/>
    <mergeCell ref="B284:C286"/>
    <mergeCell ref="D284:I286"/>
    <mergeCell ref="D287:I290"/>
    <mergeCell ref="H249:I250"/>
    <mergeCell ref="A304:J304"/>
    <mergeCell ref="B293:C294"/>
    <mergeCell ref="B291:C292"/>
    <mergeCell ref="B295:C296"/>
    <mergeCell ref="D295:I296"/>
    <mergeCell ref="B283:I283"/>
    <mergeCell ref="B298:I298"/>
    <mergeCell ref="A303:J303"/>
    <mergeCell ref="A276:J276"/>
    <mergeCell ref="A277:J278"/>
    <mergeCell ref="A279:J280"/>
    <mergeCell ref="A282:J282"/>
    <mergeCell ref="A306:J306"/>
    <mergeCell ref="D291:I292"/>
    <mergeCell ref="A310:J310"/>
    <mergeCell ref="A307:J309"/>
    <mergeCell ref="D249:E250"/>
    <mergeCell ref="M173:P174"/>
    <mergeCell ref="A187:J187"/>
    <mergeCell ref="M156:P157"/>
    <mergeCell ref="M158:P159"/>
    <mergeCell ref="M164:P165"/>
    <mergeCell ref="M166:P172"/>
    <mergeCell ref="L161:P161"/>
    <mergeCell ref="M162:P163"/>
    <mergeCell ref="B287:C290"/>
    <mergeCell ref="A204:B210"/>
    <mergeCell ref="C209:J209"/>
    <mergeCell ref="C190:J190"/>
    <mergeCell ref="D195:J195"/>
    <mergeCell ref="C199:J199"/>
    <mergeCell ref="C200:J200"/>
    <mergeCell ref="A185:J185"/>
    <mergeCell ref="A186:J186"/>
    <mergeCell ref="B220:J221"/>
    <mergeCell ref="A197:B198"/>
    <mergeCell ref="D189:J189"/>
    <mergeCell ref="B245:C246"/>
    <mergeCell ref="B249:C250"/>
    <mergeCell ref="F244:G244"/>
    <mergeCell ref="H244:I244"/>
    <mergeCell ref="A230:J230"/>
    <mergeCell ref="A231:J231"/>
    <mergeCell ref="A54:J54"/>
    <mergeCell ref="M151:P152"/>
    <mergeCell ref="M153:P153"/>
    <mergeCell ref="F150:F159"/>
    <mergeCell ref="M154:P155"/>
    <mergeCell ref="G151:H151"/>
    <mergeCell ref="G152:H152"/>
    <mergeCell ref="G150:H150"/>
    <mergeCell ref="B67:C67"/>
    <mergeCell ref="D67:E67"/>
    <mergeCell ref="F67:G67"/>
    <mergeCell ref="H67:I67"/>
    <mergeCell ref="B107:I109"/>
    <mergeCell ref="B70:C70"/>
    <mergeCell ref="D70:E70"/>
    <mergeCell ref="F69:G69"/>
    <mergeCell ref="H69:I69"/>
    <mergeCell ref="A75:J75"/>
    <mergeCell ref="L150:P150"/>
    <mergeCell ref="G141:H141"/>
    <mergeCell ref="G142:H142"/>
    <mergeCell ref="G143:H143"/>
    <mergeCell ref="A16:J17"/>
    <mergeCell ref="A37:J38"/>
    <mergeCell ref="A31:J32"/>
    <mergeCell ref="A48:J48"/>
    <mergeCell ref="L141:P141"/>
    <mergeCell ref="G140:H140"/>
    <mergeCell ref="I140:J140"/>
    <mergeCell ref="F141:F148"/>
    <mergeCell ref="A140:E140"/>
    <mergeCell ref="A60:J60"/>
    <mergeCell ref="M143:P144"/>
    <mergeCell ref="M145:P146"/>
    <mergeCell ref="B65:I65"/>
    <mergeCell ref="B68:C68"/>
    <mergeCell ref="D68:E68"/>
    <mergeCell ref="A93:J94"/>
    <mergeCell ref="A95:B95"/>
    <mergeCell ref="A137:J137"/>
    <mergeCell ref="A63:J63"/>
    <mergeCell ref="M147:P148"/>
    <mergeCell ref="A61:J61"/>
    <mergeCell ref="A139:J139"/>
    <mergeCell ref="A49:J51"/>
    <mergeCell ref="A55:J57"/>
    <mergeCell ref="F161:F174"/>
    <mergeCell ref="A136:J136"/>
    <mergeCell ref="G146:H146"/>
    <mergeCell ref="C206:J206"/>
    <mergeCell ref="C205:J205"/>
    <mergeCell ref="C204:J204"/>
    <mergeCell ref="D197:J197"/>
    <mergeCell ref="G147:H147"/>
    <mergeCell ref="I142:J142"/>
    <mergeCell ref="I143:J143"/>
    <mergeCell ref="I144:J144"/>
    <mergeCell ref="I145:J145"/>
    <mergeCell ref="I154:J154"/>
    <mergeCell ref="A162:E162"/>
    <mergeCell ref="G181:H181"/>
    <mergeCell ref="G182:H182"/>
    <mergeCell ref="G166:H166"/>
    <mergeCell ref="I155:J155"/>
    <mergeCell ref="I150:J150"/>
    <mergeCell ref="G153:H153"/>
    <mergeCell ref="G154:H154"/>
    <mergeCell ref="G155:H155"/>
    <mergeCell ref="I159:J159"/>
    <mergeCell ref="I153:J153"/>
    <mergeCell ref="B69:C69"/>
    <mergeCell ref="D69:E69"/>
    <mergeCell ref="B71:C71"/>
    <mergeCell ref="D71:E71"/>
    <mergeCell ref="B66:E66"/>
    <mergeCell ref="I141:J141"/>
    <mergeCell ref="I151:J151"/>
    <mergeCell ref="I152:J152"/>
    <mergeCell ref="F66:I66"/>
    <mergeCell ref="I146:J146"/>
    <mergeCell ref="I147:J147"/>
    <mergeCell ref="G148:H148"/>
    <mergeCell ref="F70:G70"/>
    <mergeCell ref="H70:I70"/>
    <mergeCell ref="A92:J92"/>
    <mergeCell ref="G144:H144"/>
    <mergeCell ref="G145:H145"/>
  </mergeCells>
  <phoneticPr fontId="8"/>
  <pageMargins left="0.59055118110236227" right="0.59055118110236227" top="0.74803149606299213" bottom="0.74803149606299213" header="0.31496062992125984" footer="0.31496062992125984"/>
  <pageSetup paperSize="9" scale="94" orientation="portrait" horizontalDpi="0" verticalDpi="0" r:id="rId1"/>
  <headerFooter differentFirst="1">
    <oddFooter>&amp;C&amp;P</oddFooter>
  </headerFooter>
  <rowBreaks count="6" manualBreakCount="6">
    <brk id="46" max="9" man="1"/>
    <brk id="90" max="9" man="1"/>
    <brk id="134" max="9" man="1"/>
    <brk id="183" max="9" man="1"/>
    <brk id="228" max="9" man="1"/>
    <brk id="27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入力シート</vt:lpstr>
      <vt:lpstr>出力シート（タイムライン）</vt:lpstr>
      <vt:lpstr>出力シート（避難確保計画）</vt:lpstr>
      <vt:lpstr>'出力シート（タイムライン）'!Print_Area</vt:lpstr>
      <vt:lpstr>'出力シート（避難確保計画）'!Print_Area</vt:lpstr>
      <vt:lpstr>入力シート!Print_Area</vt:lpstr>
      <vt:lpstr>'出力シート（タイムライン）'!Print_Titles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Windows ユーザー</cp:lastModifiedBy>
  <cp:lastPrinted>2021-10-11T01:50:33Z</cp:lastPrinted>
  <dcterms:created xsi:type="dcterms:W3CDTF">2017-01-19T10:16:06Z</dcterms:created>
  <dcterms:modified xsi:type="dcterms:W3CDTF">2023-04-17T07:07:50Z</dcterms:modified>
</cp:coreProperties>
</file>